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7106\Desktop\HP人口用\"/>
    </mc:Choice>
  </mc:AlternateContent>
  <bookViews>
    <workbookView xWindow="0" yWindow="0" windowWidth="21570" windowHeight="7965" tabRatio="734" activeTab="11"/>
  </bookViews>
  <sheets>
    <sheet name="R3.4" sheetId="35" r:id="rId1"/>
    <sheet name="R3.5" sheetId="37" r:id="rId2"/>
    <sheet name="R3.6" sheetId="38" r:id="rId3"/>
    <sheet name="R3.7" sheetId="39" r:id="rId4"/>
    <sheet name="R3.８" sheetId="40" r:id="rId5"/>
    <sheet name="R3.９" sheetId="41" r:id="rId6"/>
    <sheet name="R3.10" sheetId="42" r:id="rId7"/>
    <sheet name="R3.11" sheetId="44" r:id="rId8"/>
    <sheet name="R3.12" sheetId="45" r:id="rId9"/>
    <sheet name="R4.1" sheetId="46" r:id="rId10"/>
    <sheet name="R4.2" sheetId="47" r:id="rId11"/>
    <sheet name="R4.３" sheetId="49" r:id="rId12"/>
  </sheets>
  <definedNames>
    <definedName name="_xlnm.Print_Area" localSheetId="6">'R3.10'!$A$1:$AU$42</definedName>
    <definedName name="_xlnm.Print_Area" localSheetId="7">'R3.11'!$A$1:$AU$42</definedName>
    <definedName name="_xlnm.Print_Area" localSheetId="8">'R3.12'!$A$1:$AU$42</definedName>
    <definedName name="_xlnm.Print_Area" localSheetId="1">'R3.5'!$A$1:$AU$42</definedName>
    <definedName name="_xlnm.Print_Area" localSheetId="2">'R3.6'!$A$1:$AU$42</definedName>
    <definedName name="_xlnm.Print_Area" localSheetId="3">'R3.7'!$A$1:$AU$42</definedName>
    <definedName name="_xlnm.Print_Area" localSheetId="4">'R3.８'!$A$1:$AU$42</definedName>
    <definedName name="_xlnm.Print_Area" localSheetId="5">'R3.９'!$A$1:$AU$42</definedName>
    <definedName name="_xlnm.Print_Area" localSheetId="9">'R4.1'!$A$1:$AU$42</definedName>
    <definedName name="_xlnm.Print_Area" localSheetId="10">'R4.2'!$A$1:$AU$42</definedName>
    <definedName name="_xlnm.Print_Area" localSheetId="11">'R4.３'!$A$1:$AU$42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49" l="1"/>
  <c r="AH36" i="49"/>
  <c r="O32" i="49"/>
  <c r="AT31" i="49"/>
  <c r="AH34" i="49" s="1"/>
  <c r="AI31" i="49"/>
  <c r="AS30" i="49" s="1"/>
  <c r="AU30" i="49" s="1"/>
  <c r="AE31" i="49"/>
  <c r="AM31" i="49" s="1"/>
  <c r="AA31" i="49"/>
  <c r="O36" i="49" s="1"/>
  <c r="O31" i="49"/>
  <c r="AM30" i="49"/>
  <c r="O30" i="49"/>
  <c r="AS29" i="49"/>
  <c r="AU29" i="49" s="1"/>
  <c r="AM29" i="49"/>
  <c r="O29" i="49"/>
  <c r="AM28" i="49"/>
  <c r="O28" i="49"/>
  <c r="AM27" i="49"/>
  <c r="O27" i="49"/>
  <c r="AM26" i="49"/>
  <c r="O26" i="49"/>
  <c r="AM25" i="49"/>
  <c r="O25" i="49"/>
  <c r="AM24" i="49"/>
  <c r="O24" i="49"/>
  <c r="AM23" i="49"/>
  <c r="O23" i="49"/>
  <c r="AM22" i="49"/>
  <c r="O22" i="49"/>
  <c r="AM21" i="49"/>
  <c r="O21" i="49"/>
  <c r="AM20" i="49"/>
  <c r="O20" i="49"/>
  <c r="AM19" i="49"/>
  <c r="O19" i="49"/>
  <c r="AM18" i="49"/>
  <c r="O18" i="49"/>
  <c r="AM17" i="49"/>
  <c r="O17" i="49"/>
  <c r="AM16" i="49"/>
  <c r="O16" i="49"/>
  <c r="AM15" i="49"/>
  <c r="O15" i="49"/>
  <c r="AM14" i="49"/>
  <c r="O14" i="49"/>
  <c r="AM13" i="49"/>
  <c r="O13" i="49"/>
  <c r="AM12" i="49"/>
  <c r="O12" i="49"/>
  <c r="AM11" i="49"/>
  <c r="O11" i="49"/>
  <c r="AM10" i="49"/>
  <c r="O10" i="49"/>
  <c r="AM9" i="49"/>
  <c r="O9" i="49"/>
  <c r="AM8" i="49"/>
  <c r="O8" i="49"/>
  <c r="O34" i="49" l="1"/>
  <c r="E34" i="49"/>
  <c r="AS31" i="49"/>
  <c r="AU31" i="49" s="1"/>
  <c r="AH40" i="49"/>
  <c r="E36" i="49"/>
  <c r="AH38" i="47"/>
  <c r="AH36" i="47"/>
  <c r="E36" i="47"/>
  <c r="O32" i="47"/>
  <c r="AT31" i="47"/>
  <c r="AH34" i="47" s="1"/>
  <c r="AH40" i="47" s="1"/>
  <c r="AI31" i="47"/>
  <c r="AS30" i="47" s="1"/>
  <c r="AU30" i="47" s="1"/>
  <c r="AE31" i="47"/>
  <c r="AM31" i="47" s="1"/>
  <c r="AA31" i="47"/>
  <c r="O36" i="47" s="1"/>
  <c r="O31" i="47"/>
  <c r="AM30" i="47"/>
  <c r="O30" i="47"/>
  <c r="AS29" i="47"/>
  <c r="AU29" i="47" s="1"/>
  <c r="AM29" i="47"/>
  <c r="O29" i="47"/>
  <c r="AM28" i="47"/>
  <c r="O28" i="47"/>
  <c r="AM27" i="47"/>
  <c r="O27" i="47"/>
  <c r="AM26" i="47"/>
  <c r="O26" i="47"/>
  <c r="AM25" i="47"/>
  <c r="O25" i="47"/>
  <c r="AM24" i="47"/>
  <c r="O24" i="47"/>
  <c r="AM23" i="47"/>
  <c r="O23" i="47"/>
  <c r="AM22" i="47"/>
  <c r="O22" i="47"/>
  <c r="AM21" i="47"/>
  <c r="O21" i="47"/>
  <c r="AM20" i="47"/>
  <c r="O20" i="47"/>
  <c r="AM19" i="47"/>
  <c r="O19" i="47"/>
  <c r="AM18" i="47"/>
  <c r="O18" i="47"/>
  <c r="AM17" i="47"/>
  <c r="O17" i="47"/>
  <c r="AM16" i="47"/>
  <c r="O16" i="47"/>
  <c r="AM15" i="47"/>
  <c r="O15" i="47"/>
  <c r="AM14" i="47"/>
  <c r="O14" i="47"/>
  <c r="AM13" i="47"/>
  <c r="O13" i="47"/>
  <c r="AM12" i="47"/>
  <c r="O12" i="47"/>
  <c r="AM11" i="47"/>
  <c r="O11" i="47"/>
  <c r="AM10" i="47"/>
  <c r="O10" i="47"/>
  <c r="AM9" i="47"/>
  <c r="O9" i="47"/>
  <c r="AM8" i="47"/>
  <c r="O8" i="47"/>
  <c r="AS31" i="47" l="1"/>
  <c r="AU31" i="47" s="1"/>
  <c r="O34" i="47"/>
  <c r="E34" i="47"/>
  <c r="AH38" i="46"/>
  <c r="AH36" i="46"/>
  <c r="E36" i="46"/>
  <c r="O32" i="46"/>
  <c r="AT31" i="46"/>
  <c r="AH34" i="46" s="1"/>
  <c r="AH40" i="46" s="1"/>
  <c r="AI31" i="46"/>
  <c r="AS30" i="46" s="1"/>
  <c r="AU30" i="46" s="1"/>
  <c r="AE31" i="46"/>
  <c r="AM31" i="46" s="1"/>
  <c r="AA31" i="46"/>
  <c r="O36" i="46" s="1"/>
  <c r="O31" i="46"/>
  <c r="AM30" i="46"/>
  <c r="O30" i="46"/>
  <c r="AS29" i="46"/>
  <c r="AU29" i="46" s="1"/>
  <c r="AM29" i="46"/>
  <c r="O29" i="46"/>
  <c r="AM28" i="46"/>
  <c r="O28" i="46"/>
  <c r="AM27" i="46"/>
  <c r="O27" i="46"/>
  <c r="AM26" i="46"/>
  <c r="O26" i="46"/>
  <c r="AM25" i="46"/>
  <c r="O25" i="46"/>
  <c r="AM24" i="46"/>
  <c r="O24" i="46"/>
  <c r="AM23" i="46"/>
  <c r="O23" i="46"/>
  <c r="AM22" i="46"/>
  <c r="O22" i="46"/>
  <c r="AM21" i="46"/>
  <c r="O21" i="46"/>
  <c r="AM20" i="46"/>
  <c r="O20" i="46"/>
  <c r="AM19" i="46"/>
  <c r="O19" i="46"/>
  <c r="AM18" i="46"/>
  <c r="O18" i="46"/>
  <c r="AM17" i="46"/>
  <c r="O17" i="46"/>
  <c r="AM16" i="46"/>
  <c r="O16" i="46"/>
  <c r="AM15" i="46"/>
  <c r="O15" i="46"/>
  <c r="AM14" i="46"/>
  <c r="O14" i="46"/>
  <c r="AM13" i="46"/>
  <c r="O13" i="46"/>
  <c r="AM12" i="46"/>
  <c r="O12" i="46"/>
  <c r="AM11" i="46"/>
  <c r="O11" i="46"/>
  <c r="AM10" i="46"/>
  <c r="O10" i="46"/>
  <c r="AM9" i="46"/>
  <c r="O9" i="46"/>
  <c r="AM8" i="46"/>
  <c r="O8" i="46"/>
  <c r="AS31" i="46" l="1"/>
  <c r="AU31" i="46" s="1"/>
  <c r="O34" i="46"/>
  <c r="E34" i="46"/>
  <c r="O36" i="45"/>
  <c r="E36" i="45"/>
  <c r="O34" i="45"/>
  <c r="E34" i="45"/>
  <c r="AH38" i="45"/>
  <c r="AH36" i="45"/>
  <c r="O32" i="45"/>
  <c r="AT31" i="45"/>
  <c r="AH34" i="45" s="1"/>
  <c r="AI31" i="45"/>
  <c r="AS30" i="45" s="1"/>
  <c r="AU30" i="45" s="1"/>
  <c r="AE31" i="45"/>
  <c r="AS29" i="45" s="1"/>
  <c r="AU29" i="45" s="1"/>
  <c r="AA31" i="45"/>
  <c r="O31" i="45"/>
  <c r="AM30" i="45"/>
  <c r="O30" i="45"/>
  <c r="AM29" i="45"/>
  <c r="O29" i="45"/>
  <c r="AM28" i="45"/>
  <c r="O28" i="45"/>
  <c r="AM27" i="45"/>
  <c r="O27" i="45"/>
  <c r="AM26" i="45"/>
  <c r="O26" i="45"/>
  <c r="AM25" i="45"/>
  <c r="O25" i="45"/>
  <c r="AM24" i="45"/>
  <c r="O24" i="45"/>
  <c r="AM23" i="45"/>
  <c r="O23" i="45"/>
  <c r="AM22" i="45"/>
  <c r="O22" i="45"/>
  <c r="AM21" i="45"/>
  <c r="O21" i="45"/>
  <c r="AM20" i="45"/>
  <c r="O20" i="45"/>
  <c r="AM19" i="45"/>
  <c r="O19" i="45"/>
  <c r="AM18" i="45"/>
  <c r="O18" i="45"/>
  <c r="AM17" i="45"/>
  <c r="O17" i="45"/>
  <c r="AM16" i="45"/>
  <c r="O16" i="45"/>
  <c r="AM15" i="45"/>
  <c r="O15" i="45"/>
  <c r="AM14" i="45"/>
  <c r="O14" i="45"/>
  <c r="AM13" i="45"/>
  <c r="O13" i="45"/>
  <c r="AM12" i="45"/>
  <c r="O12" i="45"/>
  <c r="AM11" i="45"/>
  <c r="O11" i="45"/>
  <c r="AM10" i="45"/>
  <c r="O10" i="45"/>
  <c r="AM9" i="45"/>
  <c r="O9" i="45"/>
  <c r="AM8" i="45"/>
  <c r="O8" i="45"/>
  <c r="AM31" i="45" l="1"/>
  <c r="AH40" i="45" s="1"/>
  <c r="AH38" i="44"/>
  <c r="AH36" i="44"/>
  <c r="E36" i="44"/>
  <c r="O32" i="44"/>
  <c r="AT31" i="44"/>
  <c r="AH34" i="44" s="1"/>
  <c r="AH40" i="44" s="1"/>
  <c r="AI31" i="44"/>
  <c r="AS30" i="44" s="1"/>
  <c r="AU30" i="44" s="1"/>
  <c r="AE31" i="44"/>
  <c r="AM31" i="44" s="1"/>
  <c r="AA31" i="44"/>
  <c r="O36" i="44" s="1"/>
  <c r="O31" i="44"/>
  <c r="AM30" i="44"/>
  <c r="O30" i="44"/>
  <c r="AS29" i="44"/>
  <c r="AU29" i="44" s="1"/>
  <c r="AM29" i="44"/>
  <c r="O29" i="44"/>
  <c r="AM28" i="44"/>
  <c r="O28" i="44"/>
  <c r="AM27" i="44"/>
  <c r="O27" i="44"/>
  <c r="AM26" i="44"/>
  <c r="O26" i="44"/>
  <c r="AM25" i="44"/>
  <c r="O25" i="44"/>
  <c r="AM24" i="44"/>
  <c r="O24" i="44"/>
  <c r="AM23" i="44"/>
  <c r="O23" i="44"/>
  <c r="AM22" i="44"/>
  <c r="O22" i="44"/>
  <c r="AM21" i="44"/>
  <c r="O21" i="44"/>
  <c r="AM20" i="44"/>
  <c r="O20" i="44"/>
  <c r="AM19" i="44"/>
  <c r="O19" i="44"/>
  <c r="AM18" i="44"/>
  <c r="O18" i="44"/>
  <c r="AM17" i="44"/>
  <c r="O17" i="44"/>
  <c r="AM16" i="44"/>
  <c r="O16" i="44"/>
  <c r="AM15" i="44"/>
  <c r="O15" i="44"/>
  <c r="AM14" i="44"/>
  <c r="O14" i="44"/>
  <c r="AM13" i="44"/>
  <c r="O13" i="44"/>
  <c r="AM12" i="44"/>
  <c r="O12" i="44"/>
  <c r="AM11" i="44"/>
  <c r="O11" i="44"/>
  <c r="AM10" i="44"/>
  <c r="O10" i="44"/>
  <c r="AM9" i="44"/>
  <c r="O9" i="44"/>
  <c r="AM8" i="44"/>
  <c r="O8" i="44"/>
  <c r="AS31" i="45" l="1"/>
  <c r="AU31" i="45" s="1"/>
  <c r="O34" i="44"/>
  <c r="AS31" i="44"/>
  <c r="AU31" i="44" s="1"/>
  <c r="E34" i="44"/>
  <c r="AH38" i="42"/>
  <c r="AH36" i="42"/>
  <c r="E36" i="42"/>
  <c r="O32" i="42"/>
  <c r="AT31" i="42"/>
  <c r="AH34" i="42" s="1"/>
  <c r="AH40" i="42" s="1"/>
  <c r="AI31" i="42"/>
  <c r="AM31" i="42" s="1"/>
  <c r="AE31" i="42"/>
  <c r="AA31" i="42"/>
  <c r="O36" i="42" s="1"/>
  <c r="O31" i="42"/>
  <c r="AM30" i="42"/>
  <c r="O30" i="42"/>
  <c r="AS29" i="42"/>
  <c r="AU29" i="42" s="1"/>
  <c r="AM29" i="42"/>
  <c r="O29" i="42"/>
  <c r="AM28" i="42"/>
  <c r="O28" i="42"/>
  <c r="AM27" i="42"/>
  <c r="O27" i="42"/>
  <c r="AM26" i="42"/>
  <c r="O26" i="42"/>
  <c r="AM25" i="42"/>
  <c r="O25" i="42"/>
  <c r="AM24" i="42"/>
  <c r="O24" i="42"/>
  <c r="AM23" i="42"/>
  <c r="O23" i="42"/>
  <c r="AM22" i="42"/>
  <c r="O22" i="42"/>
  <c r="AM21" i="42"/>
  <c r="O21" i="42"/>
  <c r="AM20" i="42"/>
  <c r="O20" i="42"/>
  <c r="AM19" i="42"/>
  <c r="O19" i="42"/>
  <c r="AM18" i="42"/>
  <c r="O18" i="42"/>
  <c r="AM17" i="42"/>
  <c r="O17" i="42"/>
  <c r="AM16" i="42"/>
  <c r="O16" i="42"/>
  <c r="AM15" i="42"/>
  <c r="O15" i="42"/>
  <c r="AM14" i="42"/>
  <c r="O14" i="42"/>
  <c r="AM13" i="42"/>
  <c r="O13" i="42"/>
  <c r="AM12" i="42"/>
  <c r="O12" i="42"/>
  <c r="AM11" i="42"/>
  <c r="O11" i="42"/>
  <c r="AM10" i="42"/>
  <c r="O10" i="42"/>
  <c r="AM9" i="42"/>
  <c r="O9" i="42"/>
  <c r="AM8" i="42"/>
  <c r="O8" i="42"/>
  <c r="O34" i="42" l="1"/>
  <c r="E34" i="42"/>
  <c r="AS31" i="42"/>
  <c r="AU31" i="42" s="1"/>
  <c r="AS30" i="42"/>
  <c r="AU30" i="42" s="1"/>
  <c r="AH38" i="41"/>
  <c r="AH36" i="41"/>
  <c r="AH34" i="41"/>
  <c r="O32" i="41"/>
  <c r="AT31" i="41"/>
  <c r="AI31" i="41"/>
  <c r="AS30" i="41" s="1"/>
  <c r="AU30" i="41" s="1"/>
  <c r="AE31" i="41"/>
  <c r="AM31" i="41" s="1"/>
  <c r="AA31" i="41"/>
  <c r="O36" i="41" s="1"/>
  <c r="O31" i="41"/>
  <c r="AM30" i="41"/>
  <c r="O30" i="41"/>
  <c r="AM29" i="41"/>
  <c r="O29" i="41"/>
  <c r="AM28" i="41"/>
  <c r="O28" i="41"/>
  <c r="AM27" i="41"/>
  <c r="O27" i="41"/>
  <c r="AM26" i="41"/>
  <c r="O26" i="41"/>
  <c r="AM25" i="41"/>
  <c r="O25" i="41"/>
  <c r="AM24" i="41"/>
  <c r="O24" i="41"/>
  <c r="AM23" i="41"/>
  <c r="O23" i="41"/>
  <c r="AM22" i="41"/>
  <c r="O22" i="41"/>
  <c r="AM21" i="41"/>
  <c r="O21" i="41"/>
  <c r="AM20" i="41"/>
  <c r="O20" i="41"/>
  <c r="AM19" i="41"/>
  <c r="O19" i="41"/>
  <c r="AM18" i="41"/>
  <c r="O18" i="41"/>
  <c r="AM17" i="41"/>
  <c r="O17" i="41"/>
  <c r="AM16" i="41"/>
  <c r="O16" i="41"/>
  <c r="AM15" i="41"/>
  <c r="O15" i="41"/>
  <c r="AM14" i="41"/>
  <c r="O14" i="41"/>
  <c r="AM13" i="41"/>
  <c r="O13" i="41"/>
  <c r="AM12" i="41"/>
  <c r="O12" i="41"/>
  <c r="AM11" i="41"/>
  <c r="O11" i="41"/>
  <c r="AM10" i="41"/>
  <c r="O10" i="41"/>
  <c r="AM9" i="41"/>
  <c r="O9" i="41"/>
  <c r="AM8" i="41"/>
  <c r="O8" i="41"/>
  <c r="O34" i="41" l="1"/>
  <c r="E34" i="41"/>
  <c r="AS31" i="41"/>
  <c r="AU31" i="41" s="1"/>
  <c r="AH40" i="41"/>
  <c r="AS29" i="41"/>
  <c r="AU29" i="41" s="1"/>
  <c r="E36" i="41"/>
  <c r="AH38" i="40"/>
  <c r="AH36" i="40"/>
  <c r="E36" i="40"/>
  <c r="O32" i="40"/>
  <c r="AT31" i="40"/>
  <c r="AH34" i="40" s="1"/>
  <c r="AH40" i="40" s="1"/>
  <c r="AI31" i="40"/>
  <c r="AS30" i="40" s="1"/>
  <c r="AU30" i="40" s="1"/>
  <c r="AE31" i="40"/>
  <c r="AM31" i="40" s="1"/>
  <c r="AA31" i="40"/>
  <c r="O36" i="40" s="1"/>
  <c r="O31" i="40"/>
  <c r="AM30" i="40"/>
  <c r="O30" i="40"/>
  <c r="AS29" i="40"/>
  <c r="AU29" i="40" s="1"/>
  <c r="AM29" i="40"/>
  <c r="O29" i="40"/>
  <c r="AM28" i="40"/>
  <c r="O28" i="40"/>
  <c r="AM27" i="40"/>
  <c r="O27" i="40"/>
  <c r="AM26" i="40"/>
  <c r="O26" i="40"/>
  <c r="AM25" i="40"/>
  <c r="O25" i="40"/>
  <c r="AM24" i="40"/>
  <c r="O24" i="40"/>
  <c r="AM23" i="40"/>
  <c r="O23" i="40"/>
  <c r="AM22" i="40"/>
  <c r="O22" i="40"/>
  <c r="AM21" i="40"/>
  <c r="O21" i="40"/>
  <c r="AM20" i="40"/>
  <c r="O20" i="40"/>
  <c r="AM19" i="40"/>
  <c r="O19" i="40"/>
  <c r="AM18" i="40"/>
  <c r="O18" i="40"/>
  <c r="AM17" i="40"/>
  <c r="O17" i="40"/>
  <c r="AM16" i="40"/>
  <c r="O16" i="40"/>
  <c r="AM15" i="40"/>
  <c r="O15" i="40"/>
  <c r="AM14" i="40"/>
  <c r="O14" i="40"/>
  <c r="AM13" i="40"/>
  <c r="O13" i="40"/>
  <c r="AM12" i="40"/>
  <c r="O12" i="40"/>
  <c r="AM11" i="40"/>
  <c r="O11" i="40"/>
  <c r="AM10" i="40"/>
  <c r="O10" i="40"/>
  <c r="AM9" i="40"/>
  <c r="O9" i="40"/>
  <c r="AM8" i="40"/>
  <c r="O8" i="40"/>
  <c r="O34" i="40" l="1"/>
  <c r="E34" i="40"/>
  <c r="AS31" i="40"/>
  <c r="AU31" i="40" s="1"/>
  <c r="AH38" i="39"/>
  <c r="AH36" i="39"/>
  <c r="AH34" i="39"/>
  <c r="O32" i="39"/>
  <c r="AT31" i="39"/>
  <c r="AI31" i="39"/>
  <c r="AS30" i="39" s="1"/>
  <c r="AU30" i="39" s="1"/>
  <c r="AE31" i="39"/>
  <c r="AS29" i="39" s="1"/>
  <c r="AU29" i="39" s="1"/>
  <c r="AA31" i="39"/>
  <c r="O36" i="39" s="1"/>
  <c r="O31" i="39"/>
  <c r="AM30" i="39"/>
  <c r="O30" i="39"/>
  <c r="AM29" i="39"/>
  <c r="O29" i="39"/>
  <c r="AM28" i="39"/>
  <c r="O28" i="39"/>
  <c r="AM27" i="39"/>
  <c r="O27" i="39"/>
  <c r="AM26" i="39"/>
  <c r="O26" i="39"/>
  <c r="AM25" i="39"/>
  <c r="O25" i="39"/>
  <c r="AM24" i="39"/>
  <c r="O24" i="39"/>
  <c r="AM23" i="39"/>
  <c r="O23" i="39"/>
  <c r="AM22" i="39"/>
  <c r="O22" i="39"/>
  <c r="AM21" i="39"/>
  <c r="O21" i="39"/>
  <c r="AM20" i="39"/>
  <c r="O20" i="39"/>
  <c r="AM19" i="39"/>
  <c r="O19" i="39"/>
  <c r="AM18" i="39"/>
  <c r="O18" i="39"/>
  <c r="AM17" i="39"/>
  <c r="O17" i="39"/>
  <c r="AM16" i="39"/>
  <c r="O16" i="39"/>
  <c r="AM15" i="39"/>
  <c r="O15" i="39"/>
  <c r="AM14" i="39"/>
  <c r="O14" i="39"/>
  <c r="AM13" i="39"/>
  <c r="O13" i="39"/>
  <c r="AM12" i="39"/>
  <c r="O12" i="39"/>
  <c r="AM11" i="39"/>
  <c r="O11" i="39"/>
  <c r="AM10" i="39"/>
  <c r="O10" i="39"/>
  <c r="AM9" i="39"/>
  <c r="O9" i="39"/>
  <c r="AM8" i="39"/>
  <c r="O8" i="39"/>
  <c r="AM31" i="39" l="1"/>
  <c r="E36" i="39"/>
  <c r="AH38" i="38"/>
  <c r="AH36" i="38"/>
  <c r="AH34" i="38"/>
  <c r="O32" i="38"/>
  <c r="AT31" i="38"/>
  <c r="AI31" i="38"/>
  <c r="AS30" i="38" s="1"/>
  <c r="AU30" i="38" s="1"/>
  <c r="AE31" i="38"/>
  <c r="AS29" i="38" s="1"/>
  <c r="AU29" i="38" s="1"/>
  <c r="AA31" i="38"/>
  <c r="O36" i="38" s="1"/>
  <c r="O31" i="38"/>
  <c r="AM30" i="38"/>
  <c r="O30" i="38"/>
  <c r="AM29" i="38"/>
  <c r="O29" i="38"/>
  <c r="AM28" i="38"/>
  <c r="O28" i="38"/>
  <c r="AM27" i="38"/>
  <c r="O27" i="38"/>
  <c r="AM26" i="38"/>
  <c r="O26" i="38"/>
  <c r="AM25" i="38"/>
  <c r="O25" i="38"/>
  <c r="AM24" i="38"/>
  <c r="O24" i="38"/>
  <c r="AM23" i="38"/>
  <c r="O23" i="38"/>
  <c r="AM22" i="38"/>
  <c r="O22" i="38"/>
  <c r="AM21" i="38"/>
  <c r="O21" i="38"/>
  <c r="AM20" i="38"/>
  <c r="O20" i="38"/>
  <c r="AM19" i="38"/>
  <c r="O19" i="38"/>
  <c r="AM18" i="38"/>
  <c r="O18" i="38"/>
  <c r="AM17" i="38"/>
  <c r="O17" i="38"/>
  <c r="AM16" i="38"/>
  <c r="O16" i="38"/>
  <c r="AM15" i="38"/>
  <c r="O15" i="38"/>
  <c r="AM14" i="38"/>
  <c r="O14" i="38"/>
  <c r="AM13" i="38"/>
  <c r="O13" i="38"/>
  <c r="AM12" i="38"/>
  <c r="O12" i="38"/>
  <c r="AM11" i="38"/>
  <c r="O11" i="38"/>
  <c r="AM10" i="38"/>
  <c r="O10" i="38"/>
  <c r="AM9" i="38"/>
  <c r="O9" i="38"/>
  <c r="AM8" i="38"/>
  <c r="O8" i="38"/>
  <c r="AS31" i="39" l="1"/>
  <c r="AU31" i="39" s="1"/>
  <c r="AH40" i="39"/>
  <c r="O34" i="39"/>
  <c r="E34" i="39"/>
  <c r="AM31" i="38"/>
  <c r="E36" i="38"/>
  <c r="AH38" i="37"/>
  <c r="AH36" i="37"/>
  <c r="O32" i="37"/>
  <c r="AT31" i="37"/>
  <c r="AH34" i="37" s="1"/>
  <c r="AI31" i="37"/>
  <c r="AS30" i="37" s="1"/>
  <c r="AU30" i="37" s="1"/>
  <c r="AE31" i="37"/>
  <c r="AS29" i="37" s="1"/>
  <c r="AU29" i="37" s="1"/>
  <c r="AA31" i="37"/>
  <c r="O31" i="37"/>
  <c r="AM30" i="37"/>
  <c r="O30" i="37"/>
  <c r="AM29" i="37"/>
  <c r="O29" i="37"/>
  <c r="AM28" i="37"/>
  <c r="O28" i="37"/>
  <c r="AM27" i="37"/>
  <c r="O27" i="37"/>
  <c r="AM26" i="37"/>
  <c r="O26" i="37"/>
  <c r="AM25" i="37"/>
  <c r="O25" i="37"/>
  <c r="AM24" i="37"/>
  <c r="O24" i="37"/>
  <c r="AM23" i="37"/>
  <c r="O23" i="37"/>
  <c r="AM22" i="37"/>
  <c r="O22" i="37"/>
  <c r="AM21" i="37"/>
  <c r="O21" i="37"/>
  <c r="AM20" i="37"/>
  <c r="O20" i="37"/>
  <c r="AM19" i="37"/>
  <c r="O19" i="37"/>
  <c r="AM18" i="37"/>
  <c r="O18" i="37"/>
  <c r="AM17" i="37"/>
  <c r="O17" i="37"/>
  <c r="AM16" i="37"/>
  <c r="O16" i="37"/>
  <c r="AM15" i="37"/>
  <c r="O15" i="37"/>
  <c r="AM14" i="37"/>
  <c r="O14" i="37"/>
  <c r="AM13" i="37"/>
  <c r="O13" i="37"/>
  <c r="AM12" i="37"/>
  <c r="O12" i="37"/>
  <c r="AM11" i="37"/>
  <c r="O11" i="37"/>
  <c r="AM10" i="37"/>
  <c r="O10" i="37"/>
  <c r="AM9" i="37"/>
  <c r="O9" i="37"/>
  <c r="AM8" i="37"/>
  <c r="O8" i="37"/>
  <c r="AS31" i="38" l="1"/>
  <c r="AU31" i="38" s="1"/>
  <c r="O34" i="38"/>
  <c r="E34" i="38"/>
  <c r="AH40" i="38"/>
  <c r="AM31" i="37"/>
  <c r="AS31" i="37" s="1"/>
  <c r="AU31" i="37" s="1"/>
  <c r="AH40" i="37" l="1"/>
  <c r="AH40" i="35" l="1"/>
  <c r="AH38" i="35"/>
  <c r="AH36" i="35"/>
  <c r="O36" i="35"/>
  <c r="E36" i="35"/>
  <c r="AH34" i="35"/>
  <c r="O34" i="35"/>
  <c r="E34" i="35"/>
  <c r="O32" i="35"/>
  <c r="AU31" i="35"/>
  <c r="AT31" i="35"/>
  <c r="AS31" i="35"/>
  <c r="AM31" i="35"/>
  <c r="AI31" i="35"/>
  <c r="AE31" i="35"/>
  <c r="AA31" i="35"/>
  <c r="O31" i="35"/>
  <c r="AU30" i="35"/>
  <c r="AS30" i="35"/>
  <c r="AM30" i="35"/>
  <c r="O30" i="35"/>
  <c r="AU29" i="35"/>
  <c r="AS29" i="35"/>
  <c r="AM29" i="35"/>
  <c r="O29" i="35"/>
  <c r="AM28" i="35"/>
  <c r="O28" i="35"/>
  <c r="AM27" i="35"/>
  <c r="O27" i="35"/>
  <c r="AM26" i="35"/>
  <c r="O26" i="35"/>
  <c r="AM25" i="35"/>
  <c r="O25" i="35"/>
  <c r="AM24" i="35"/>
  <c r="O24" i="35"/>
  <c r="AM23" i="35"/>
  <c r="O23" i="35"/>
  <c r="AM22" i="35"/>
  <c r="O22" i="35"/>
  <c r="AM21" i="35"/>
  <c r="O21" i="35"/>
  <c r="AM20" i="35"/>
  <c r="O20" i="35"/>
  <c r="AM19" i="35"/>
  <c r="O19" i="35"/>
  <c r="AM18" i="35"/>
  <c r="O18" i="35"/>
  <c r="AM17" i="35"/>
  <c r="O17" i="35"/>
  <c r="AM16" i="35"/>
  <c r="O16" i="35"/>
  <c r="AM15" i="35"/>
  <c r="O15" i="35"/>
  <c r="AM14" i="35"/>
  <c r="O14" i="35"/>
  <c r="AM13" i="35"/>
  <c r="O13" i="35"/>
  <c r="AM12" i="35"/>
  <c r="O12" i="35"/>
  <c r="AM11" i="35"/>
  <c r="O11" i="35"/>
  <c r="AM10" i="35"/>
  <c r="O10" i="35"/>
  <c r="AM9" i="35"/>
  <c r="O9" i="35"/>
  <c r="AM8" i="35"/>
  <c r="O8" i="35"/>
</calcChain>
</file>

<file path=xl/sharedStrings.xml><?xml version="1.0" encoding="utf-8"?>
<sst xmlns="http://schemas.openxmlformats.org/spreadsheetml/2006/main" count="1225" uniqueCount="89">
  <si>
    <t>広島県竹原市</t>
    <rPh sb="0" eb="3">
      <t>ヒロシマケン</t>
    </rPh>
    <rPh sb="3" eb="6">
      <t>タケハラシ</t>
    </rPh>
    <phoneticPr fontId="2"/>
  </si>
  <si>
    <t>％</t>
  </si>
  <si>
    <t>塩町三丁目</t>
    <rPh sb="0" eb="2">
      <t>シオマチ</t>
    </rPh>
    <rPh sb="2" eb="5">
      <t>サンチョウメ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</si>
  <si>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</si>
  <si>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</si>
  <si>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</si>
  <si>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高崎町</t>
    <rPh sb="0" eb="2">
      <t>タカサキ</t>
    </rPh>
    <rPh sb="2" eb="3">
      <t>マチ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</si>
  <si>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</si>
  <si>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</si>
  <si>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塩町四丁目</t>
    <rPh sb="0" eb="2">
      <t>シオマチ</t>
    </rPh>
    <rPh sb="2" eb="5">
      <t>ヨンチョウメ</t>
    </rPh>
    <phoneticPr fontId="2"/>
  </si>
  <si>
    <t>大字名</t>
    <rPh sb="0" eb="2">
      <t>オオアザ</t>
    </rPh>
    <rPh sb="2" eb="3">
      <t>メイ</t>
    </rPh>
    <phoneticPr fontId="2"/>
  </si>
  <si>
    <t>竹原町</t>
    <rPh sb="0" eb="3">
      <t>タケハラチョウ</t>
    </rPh>
    <phoneticPr fontId="2"/>
  </si>
  <si>
    <t>中央一丁目</t>
    <rPh sb="0" eb="2">
      <t>チュウオウ</t>
    </rPh>
    <rPh sb="2" eb="5">
      <t>イッチョウメ</t>
    </rPh>
    <phoneticPr fontId="2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</si>
  <si>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2"/>
  </si>
  <si>
    <t>忠海町</t>
    <rPh sb="0" eb="3">
      <t>タダノウミチョウ</t>
    </rPh>
    <phoneticPr fontId="2"/>
  </si>
  <si>
    <t>中央二丁目</t>
    <rPh sb="0" eb="2">
      <t>チュウオウ</t>
    </rPh>
    <rPh sb="2" eb="3">
      <t>ニ</t>
    </rPh>
    <rPh sb="3" eb="5">
      <t>チョウメ</t>
    </rPh>
    <phoneticPr fontId="2"/>
  </si>
  <si>
    <t>小梨町</t>
    <rPh sb="0" eb="3">
      <t>オナシチョウ</t>
    </rPh>
    <phoneticPr fontId="2"/>
  </si>
  <si>
    <t>港町三丁目</t>
    <rPh sb="0" eb="2">
      <t>ミナトマチ</t>
    </rPh>
    <rPh sb="2" eb="5">
      <t>サンチョウメ</t>
    </rPh>
    <phoneticPr fontId="2"/>
  </si>
  <si>
    <t>新庄町</t>
    <rPh sb="0" eb="3">
      <t>シンジョウチョウ</t>
    </rPh>
    <phoneticPr fontId="2"/>
  </si>
  <si>
    <t>中央三丁目</t>
    <rPh sb="0" eb="2">
      <t>チュウオウ</t>
    </rPh>
    <rPh sb="2" eb="5">
      <t>サンチョウメ</t>
    </rPh>
    <phoneticPr fontId="2"/>
  </si>
  <si>
    <t>現在</t>
    <rPh sb="0" eb="2">
      <t>ゲンザイ</t>
    </rPh>
    <phoneticPr fontId="2"/>
  </si>
  <si>
    <t>吉名町</t>
    <rPh sb="0" eb="3">
      <t>ヨシナチョウ</t>
    </rPh>
    <phoneticPr fontId="2"/>
  </si>
  <si>
    <t>西野町</t>
    <rPh sb="0" eb="3">
      <t>ニシノチョウ</t>
    </rPh>
    <phoneticPr fontId="2"/>
  </si>
  <si>
    <t>福田町</t>
    <rPh sb="0" eb="3">
      <t>フクダチョウ</t>
    </rPh>
    <phoneticPr fontId="2"/>
  </si>
  <si>
    <t>東野町</t>
    <rPh sb="0" eb="3">
      <t>ヒガシノチョウ</t>
    </rPh>
    <phoneticPr fontId="2"/>
  </si>
  <si>
    <t>中央四丁目</t>
    <rPh sb="0" eb="2">
      <t>チュウオウ</t>
    </rPh>
    <rPh sb="2" eb="3">
      <t>４</t>
    </rPh>
    <rPh sb="3" eb="5">
      <t>チョウメ</t>
    </rPh>
    <phoneticPr fontId="2"/>
  </si>
  <si>
    <t>田万里町</t>
    <rPh sb="0" eb="4">
      <t>タマリチョウ</t>
    </rPh>
    <phoneticPr fontId="2"/>
  </si>
  <si>
    <t>忠海床浦三丁目</t>
    <rPh sb="0" eb="2">
      <t>タダノウミ</t>
    </rPh>
    <rPh sb="2" eb="4">
      <t>トコウラ</t>
    </rPh>
    <rPh sb="4" eb="7">
      <t>サンチョウメ</t>
    </rPh>
    <phoneticPr fontId="2"/>
  </si>
  <si>
    <t>塩町一丁目</t>
    <rPh sb="0" eb="2">
      <t>シオマチ</t>
    </rPh>
    <rPh sb="2" eb="3">
      <t>イチ</t>
    </rPh>
    <rPh sb="3" eb="5">
      <t>チョウメ</t>
    </rPh>
    <phoneticPr fontId="2"/>
  </si>
  <si>
    <t>中央五丁目</t>
    <rPh sb="0" eb="2">
      <t>チュウオウ</t>
    </rPh>
    <rPh sb="2" eb="3">
      <t>ゴ</t>
    </rPh>
    <rPh sb="3" eb="5">
      <t>チョウメ</t>
    </rPh>
    <phoneticPr fontId="2"/>
  </si>
  <si>
    <t>仁賀町</t>
    <rPh sb="0" eb="3">
      <t>ニカチョウ</t>
    </rPh>
    <phoneticPr fontId="2"/>
  </si>
  <si>
    <t>忠海長浜一丁目</t>
    <rPh sb="0" eb="2">
      <t>タダノウミ</t>
    </rPh>
    <rPh sb="2" eb="4">
      <t>ナガハマ</t>
    </rPh>
    <rPh sb="4" eb="7">
      <t>イッチョウメ</t>
    </rPh>
    <phoneticPr fontId="2"/>
  </si>
  <si>
    <t>忠海床浦二丁目</t>
    <rPh sb="0" eb="2">
      <t>タダノウミ</t>
    </rPh>
    <rPh sb="2" eb="4">
      <t>トコウラ</t>
    </rPh>
    <rPh sb="4" eb="7">
      <t>ニチョウメ</t>
    </rPh>
    <phoneticPr fontId="2"/>
  </si>
  <si>
    <t>塩町二丁目</t>
    <rPh sb="0" eb="2">
      <t>シオマチ</t>
    </rPh>
    <rPh sb="2" eb="5">
      <t>ニチョウメ</t>
    </rPh>
    <phoneticPr fontId="2"/>
  </si>
  <si>
    <t>総計</t>
    <rPh sb="0" eb="2">
      <t>ソウケイ</t>
    </rPh>
    <phoneticPr fontId="2"/>
  </si>
  <si>
    <t>忠海中町一丁目</t>
    <rPh sb="0" eb="2">
      <t>タダノウミ</t>
    </rPh>
    <rPh sb="2" eb="4">
      <t>ナカマチ</t>
    </rPh>
    <rPh sb="4" eb="7">
      <t>イッチョウメ</t>
    </rPh>
    <phoneticPr fontId="2"/>
  </si>
  <si>
    <t>本町一丁目</t>
    <rPh sb="0" eb="2">
      <t>ホンマチ</t>
    </rPh>
    <rPh sb="2" eb="5">
      <t>イッチョウメ</t>
    </rPh>
    <phoneticPr fontId="2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</si>
  <si>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2"/>
  </si>
  <si>
    <t>港町一丁目</t>
    <rPh sb="0" eb="2">
      <t>ミナトマチ</t>
    </rPh>
    <rPh sb="2" eb="5">
      <t>イッチョウメ</t>
    </rPh>
    <phoneticPr fontId="2"/>
  </si>
  <si>
    <t>忠海中町三丁目</t>
    <rPh sb="0" eb="2">
      <t>タダノウミ</t>
    </rPh>
    <rPh sb="2" eb="4">
      <t>ナカマチ</t>
    </rPh>
    <rPh sb="4" eb="7">
      <t>サンチョウメ</t>
    </rPh>
    <phoneticPr fontId="2"/>
  </si>
  <si>
    <t>港町二丁目</t>
    <rPh sb="0" eb="2">
      <t>ミナトマチ</t>
    </rPh>
    <rPh sb="2" eb="5">
      <t>ニチョウメ</t>
    </rPh>
    <phoneticPr fontId="2"/>
  </si>
  <si>
    <t>忠海長浜三丁目</t>
    <rPh sb="0" eb="2">
      <t>タダノウミ</t>
    </rPh>
    <rPh sb="2" eb="4">
      <t>ナガハマ</t>
    </rPh>
    <rPh sb="4" eb="7">
      <t>サンチョウメ</t>
    </rPh>
    <phoneticPr fontId="2"/>
  </si>
  <si>
    <t>前月より</t>
    <rPh sb="0" eb="2">
      <t>ゼンゲツ</t>
    </rPh>
    <phoneticPr fontId="2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</si>
  <si>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2"/>
  </si>
  <si>
    <t>忠海中町四丁目</t>
    <rPh sb="0" eb="2">
      <t>タダノウミ</t>
    </rPh>
    <rPh sb="2" eb="4">
      <t>ナカマチ</t>
    </rPh>
    <rPh sb="4" eb="7">
      <t>ヨンチョウメ</t>
    </rPh>
    <phoneticPr fontId="2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</si>
  <si>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2"/>
  </si>
  <si>
    <t>忠海床浦一丁目</t>
    <rPh sb="0" eb="2">
      <t>タダノウミ</t>
    </rPh>
    <rPh sb="2" eb="4">
      <t>トコウラ</t>
    </rPh>
    <rPh sb="4" eb="7">
      <t>イッチョウメ</t>
    </rPh>
    <phoneticPr fontId="2"/>
  </si>
  <si>
    <t>世帯</t>
    <rPh sb="0" eb="2">
      <t>セタイ</t>
    </rPh>
    <phoneticPr fontId="2"/>
  </si>
  <si>
    <t>下野町</t>
    <rPh sb="0" eb="3">
      <t>シモノチョウ</t>
    </rPh>
    <phoneticPr fontId="2"/>
  </si>
  <si>
    <t>港町四丁目</t>
    <rPh sb="0" eb="2">
      <t>ミナトマチ</t>
    </rPh>
    <rPh sb="2" eb="5">
      <t>ヨンチョウメ</t>
    </rPh>
    <phoneticPr fontId="2"/>
  </si>
  <si>
    <t>港町五丁目</t>
    <rPh sb="0" eb="2">
      <t>ミナトマチ</t>
    </rPh>
    <rPh sb="2" eb="5">
      <t>ゴチョウメ</t>
    </rPh>
    <phoneticPr fontId="2"/>
  </si>
  <si>
    <t>忠海床浦四丁目</t>
    <rPh sb="0" eb="2">
      <t>タダノウミ</t>
    </rPh>
    <rPh sb="2" eb="4">
      <t>トコウラ</t>
    </rPh>
    <rPh sb="4" eb="7">
      <t>ヨンチョウメ</t>
    </rPh>
    <phoneticPr fontId="2"/>
  </si>
  <si>
    <t>本町二丁目</t>
    <rPh sb="0" eb="2">
      <t>ホンマチ</t>
    </rPh>
    <rPh sb="2" eb="5">
      <t>ニチョウメ</t>
    </rPh>
    <phoneticPr fontId="2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</si>
  <si>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2"/>
  </si>
  <si>
    <t>本町三丁目</t>
    <rPh sb="0" eb="2">
      <t>ホンマチ</t>
    </rPh>
    <rPh sb="2" eb="5">
      <t>サンチョウメ</t>
    </rPh>
    <phoneticPr fontId="2"/>
  </si>
  <si>
    <t>本町四丁目</t>
    <rPh sb="0" eb="2">
      <t>ホンマチ</t>
    </rPh>
    <rPh sb="2" eb="5">
      <t>ヨンチョウメ</t>
    </rPh>
    <phoneticPr fontId="2"/>
  </si>
  <si>
    <t>田ノ浦一丁目</t>
    <rPh sb="0" eb="1">
      <t>タ</t>
    </rPh>
    <rPh sb="2" eb="3">
      <t>ウラ</t>
    </rPh>
    <rPh sb="3" eb="6">
      <t>イッチョウメ</t>
    </rPh>
    <phoneticPr fontId="2"/>
  </si>
  <si>
    <t>田ノ浦二丁目</t>
    <rPh sb="0" eb="1">
      <t>タ</t>
    </rPh>
    <rPh sb="2" eb="3">
      <t>ウラ</t>
    </rPh>
    <rPh sb="3" eb="6">
      <t>ニチョウメ</t>
    </rPh>
    <phoneticPr fontId="2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</si>
  <si>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2"/>
  </si>
  <si>
    <t>６５歳以上人口</t>
    <rPh sb="2" eb="5">
      <t>サイイジョウ</t>
    </rPh>
    <rPh sb="5" eb="7">
      <t>ジンコウ</t>
    </rPh>
    <phoneticPr fontId="2"/>
  </si>
  <si>
    <t>６５歳以上</t>
    <rPh sb="2" eb="5">
      <t>サイイジョウ</t>
    </rPh>
    <phoneticPr fontId="2"/>
  </si>
  <si>
    <t>高齢化率</t>
    <rPh sb="0" eb="3">
      <t>コウレイカ</t>
    </rPh>
    <rPh sb="3" eb="4">
      <t>リツ</t>
    </rPh>
    <phoneticPr fontId="2"/>
  </si>
  <si>
    <t>田ノ浦三丁目</t>
    <rPh sb="0" eb="1">
      <t>タ</t>
    </rPh>
    <rPh sb="2" eb="3">
      <t>ウラ</t>
    </rPh>
    <rPh sb="3" eb="6">
      <t>サンチョウメ</t>
    </rPh>
    <phoneticPr fontId="2"/>
  </si>
  <si>
    <t>総　　　合　　　計</t>
    <rPh sb="0" eb="1">
      <t>ソウ</t>
    </rPh>
    <rPh sb="4" eb="5">
      <t>ゴウ</t>
    </rPh>
    <rPh sb="8" eb="9">
      <t>ケイ</t>
    </rPh>
    <phoneticPr fontId="2"/>
  </si>
  <si>
    <t>前年より</t>
    <rPh sb="0" eb="2">
      <t>ゼンネン</t>
    </rPh>
    <phoneticPr fontId="2"/>
  </si>
  <si>
    <t xml:space="preserve">  </t>
  </si>
  <si>
    <t>令和３年４月３０日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</si>
  <si>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面積</t>
    <rPh sb="0" eb="2">
      <t>メンセキ</t>
    </rPh>
    <phoneticPr fontId="2"/>
  </si>
  <si>
    <t>ｋ㎡</t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</si>
  <si>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2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</si>
  <si>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2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</si>
  <si>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2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</si>
  <si>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</si>
  <si>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</si>
  <si>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3">
      <t>シボウシャ</t>
    </rPh>
    <rPh sb="3" eb="4">
      <t>スウ</t>
    </rPh>
    <phoneticPr fontId="2"/>
  </si>
  <si>
    <t>令和3年5月３１日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</si>
  <si>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▲25</t>
    <phoneticPr fontId="2"/>
  </si>
  <si>
    <t>▲518</t>
    <phoneticPr fontId="2"/>
  </si>
  <si>
    <t>▲3</t>
    <phoneticPr fontId="2"/>
  </si>
  <si>
    <t>▲104</t>
    <phoneticPr fontId="2"/>
  </si>
  <si>
    <t>令和３年６月３０日</t>
  </si>
  <si>
    <t>令和３年７月３１日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phoneticPr fontId="2"/>
  </si>
  <si>
    <t>令和３年８月３１日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</si>
  <si>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令和３年９月３０日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</si>
  <si>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令和２年国勢調査</t>
    <rPh sb="0" eb="1">
      <t>レイ</t>
    </rPh>
    <rPh sb="1" eb="2">
      <t>ワ</t>
    </rPh>
    <rPh sb="3" eb="4">
      <t>ネン</t>
    </rPh>
    <rPh sb="4" eb="6">
      <t>コクセイ</t>
    </rPh>
    <rPh sb="6" eb="8">
      <t>チョウサ</t>
    </rPh>
    <phoneticPr fontId="2"/>
  </si>
  <si>
    <t>令和４年１月３１日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</si>
  <si>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令和２年国勢調査</t>
    <rPh sb="0" eb="2">
      <t>レイワ</t>
    </rPh>
    <rPh sb="3" eb="4">
      <t>ネン</t>
    </rPh>
    <rPh sb="4" eb="6">
      <t>コクセイ</t>
    </rPh>
    <rPh sb="6" eb="8">
      <t>チョウサ</t>
    </rPh>
    <phoneticPr fontId="2"/>
  </si>
  <si>
    <t>令和４年２月２８日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</si>
  <si>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令和４年３月３１日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</si>
</sst>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9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4" fillId="0" borderId="0" xfId="64" applyFont="1">
      <alignment vertical="center"/>
    </xf>
    <xf numFmtId="38" fontId="4" fillId="0" borderId="0" xfId="64" applyFont="1" applyAlignment="1">
      <alignment horizontal="center" vertical="center"/>
    </xf>
    <xf numFmtId="38" fontId="5" fillId="0" borderId="0" xfId="64" applyFont="1" applyAlignment="1">
      <alignment horizontal="center" vertical="center"/>
    </xf>
    <xf numFmtId="38" fontId="5" fillId="0" borderId="0" xfId="64" applyFont="1">
      <alignment vertical="center"/>
    </xf>
    <xf numFmtId="38" fontId="4" fillId="0" borderId="0" xfId="64" applyFont="1" applyAlignment="1">
      <alignment horizontal="left" vertical="center"/>
    </xf>
    <xf numFmtId="38" fontId="4" fillId="0" borderId="0" xfId="64" applyFont="1" applyAlignment="1">
      <alignment horizontal="left" vertical="center" indent="1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vertical="center"/>
    </xf>
    <xf numFmtId="38" fontId="5" fillId="0" borderId="13" xfId="64" applyFont="1" applyBorder="1" applyAlignment="1">
      <alignment horizontal="center" vertical="center"/>
    </xf>
    <xf numFmtId="38" fontId="7" fillId="0" borderId="0" xfId="64" applyFont="1" applyAlignment="1">
      <alignment horizontal="right" vertical="center"/>
    </xf>
    <xf numFmtId="38" fontId="5" fillId="0" borderId="13" xfId="64" applyFont="1" applyBorder="1">
      <alignment vertical="center"/>
    </xf>
    <xf numFmtId="10" fontId="5" fillId="0" borderId="13" xfId="64" applyNumberFormat="1" applyFont="1" applyBorder="1">
      <alignment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>
      <alignment vertical="center"/>
    </xf>
    <xf numFmtId="38" fontId="4" fillId="0" borderId="0" xfId="64" applyFont="1" applyAlignment="1">
      <alignment horizontal="center" vertical="center"/>
    </xf>
    <xf numFmtId="38" fontId="5" fillId="0" borderId="0" xfId="64" applyFont="1" applyAlignment="1">
      <alignment horizontal="center" vertical="center"/>
    </xf>
    <xf numFmtId="38" fontId="5" fillId="0" borderId="0" xfId="64" applyFont="1">
      <alignment vertical="center"/>
    </xf>
    <xf numFmtId="38" fontId="4" fillId="0" borderId="0" xfId="64" applyFont="1">
      <alignment vertical="center"/>
    </xf>
    <xf numFmtId="38" fontId="4" fillId="0" borderId="0" xfId="64" applyFont="1" applyAlignment="1">
      <alignment horizontal="center" vertical="center"/>
    </xf>
    <xf numFmtId="38" fontId="5" fillId="0" borderId="0" xfId="64" applyFont="1" applyAlignment="1">
      <alignment horizontal="center" vertical="center"/>
    </xf>
    <xf numFmtId="38" fontId="5" fillId="0" borderId="0" xfId="64" applyFont="1">
      <alignment vertical="center"/>
    </xf>
    <xf numFmtId="38" fontId="4" fillId="0" borderId="0" xfId="64" applyFont="1" applyAlignment="1">
      <alignment horizontal="left" vertical="center"/>
    </xf>
    <xf numFmtId="38" fontId="4" fillId="0" borderId="0" xfId="64" applyFont="1" applyAlignment="1">
      <alignment horizontal="left" vertical="center" indent="1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vertical="center"/>
    </xf>
    <xf numFmtId="38" fontId="5" fillId="0" borderId="13" xfId="64" applyFont="1" applyBorder="1" applyAlignment="1">
      <alignment horizontal="center" vertical="center"/>
    </xf>
    <xf numFmtId="38" fontId="7" fillId="0" borderId="0" xfId="64" applyFont="1" applyAlignment="1">
      <alignment horizontal="right" vertical="center"/>
    </xf>
    <xf numFmtId="38" fontId="5" fillId="0" borderId="13" xfId="64" applyFont="1" applyBorder="1">
      <alignment vertical="center"/>
    </xf>
    <xf numFmtId="10" fontId="5" fillId="0" borderId="13" xfId="64" applyNumberFormat="1" applyFont="1" applyBorder="1">
      <alignment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Alignment="1">
      <alignment horizontal="right" vertical="center"/>
    </xf>
    <xf numFmtId="38" fontId="4" fillId="0" borderId="0" xfId="64" applyFont="1" applyAlignment="1">
      <alignment horizontal="left" vertical="center"/>
    </xf>
    <xf numFmtId="38" fontId="5" fillId="0" borderId="13" xfId="64" applyFont="1" applyBorder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Border="1" applyAlignment="1">
      <alignment horizontal="center" vertical="center"/>
    </xf>
    <xf numFmtId="38" fontId="5" fillId="0" borderId="12" xfId="64" applyFont="1" applyBorder="1" applyAlignment="1">
      <alignment horizontal="right" vertical="center"/>
    </xf>
    <xf numFmtId="176" fontId="4" fillId="0" borderId="0" xfId="64" applyNumberFormat="1" applyFont="1" applyAlignment="1">
      <alignment horizontal="right" vertical="center" shrinkToFit="1"/>
    </xf>
    <xf numFmtId="176" fontId="4" fillId="0" borderId="0" xfId="64" applyNumberFormat="1" applyFont="1" applyAlignment="1">
      <alignment horizontal="right" vertical="center"/>
    </xf>
    <xf numFmtId="38" fontId="4" fillId="0" borderId="0" xfId="64" applyFont="1" applyAlignment="1">
      <alignment horizontal="right" vertical="center"/>
    </xf>
    <xf numFmtId="0" fontId="4" fillId="0" borderId="0" xfId="65" applyNumberFormat="1" applyFont="1" applyAlignment="1">
      <alignment horizontal="right" vertical="center"/>
    </xf>
    <xf numFmtId="38" fontId="5" fillId="0" borderId="3" xfId="64" applyFont="1" applyBorder="1" applyAlignment="1">
      <alignment horizontal="left" vertical="center"/>
    </xf>
    <xf numFmtId="38" fontId="5" fillId="0" borderId="5" xfId="64" applyFont="1" applyBorder="1" applyAlignment="1">
      <alignment horizontal="left" vertical="center"/>
    </xf>
    <xf numFmtId="38" fontId="5" fillId="0" borderId="8" xfId="64" applyFont="1" applyBorder="1" applyAlignment="1">
      <alignment horizontal="left" vertical="center"/>
    </xf>
    <xf numFmtId="38" fontId="5" fillId="0" borderId="3" xfId="64" applyFont="1" applyBorder="1" applyAlignment="1">
      <alignment horizontal="right" vertical="center"/>
    </xf>
    <xf numFmtId="38" fontId="5" fillId="0" borderId="5" xfId="64" applyFont="1" applyBorder="1" applyAlignment="1">
      <alignment horizontal="right" vertical="center"/>
    </xf>
    <xf numFmtId="38" fontId="5" fillId="0" borderId="8" xfId="64" applyFont="1" applyBorder="1" applyAlignment="1">
      <alignment horizontal="right" vertical="center"/>
    </xf>
    <xf numFmtId="38" fontId="5" fillId="0" borderId="15" xfId="64" applyFont="1" applyBorder="1" applyAlignment="1">
      <alignment horizontal="right" vertical="center"/>
    </xf>
    <xf numFmtId="38" fontId="5" fillId="0" borderId="2" xfId="64" applyFont="1" applyBorder="1" applyAlignment="1">
      <alignment horizontal="left" vertical="center"/>
    </xf>
    <xf numFmtId="38" fontId="5" fillId="0" borderId="0" xfId="64" applyFont="1" applyBorder="1" applyAlignment="1">
      <alignment horizontal="left" vertical="center"/>
    </xf>
    <xf numFmtId="38" fontId="5" fillId="0" borderId="7" xfId="64" applyFont="1" applyBorder="1" applyAlignment="1">
      <alignment horizontal="left" vertical="center"/>
    </xf>
    <xf numFmtId="38" fontId="5" fillId="0" borderId="2" xfId="64" applyFont="1" applyBorder="1" applyAlignment="1">
      <alignment horizontal="right" vertical="center"/>
    </xf>
    <xf numFmtId="38" fontId="5" fillId="0" borderId="0" xfId="64" applyFont="1" applyBorder="1" applyAlignment="1">
      <alignment horizontal="right" vertical="center"/>
    </xf>
    <xf numFmtId="38" fontId="5" fillId="0" borderId="7" xfId="64" applyFont="1" applyBorder="1" applyAlignment="1">
      <alignment horizontal="right" vertical="center"/>
    </xf>
    <xf numFmtId="38" fontId="5" fillId="0" borderId="14" xfId="64" applyFont="1" applyBorder="1" applyAlignment="1">
      <alignment horizontal="right" vertical="center"/>
    </xf>
    <xf numFmtId="38" fontId="5" fillId="0" borderId="9" xfId="64" applyFont="1" applyBorder="1" applyAlignment="1">
      <alignment horizontal="right" vertical="center"/>
    </xf>
    <xf numFmtId="38" fontId="5" fillId="0" borderId="10" xfId="64" applyFont="1" applyBorder="1" applyAlignment="1">
      <alignment horizontal="right" vertical="center"/>
    </xf>
    <xf numFmtId="38" fontId="5" fillId="0" borderId="11" xfId="64" applyFont="1" applyBorder="1" applyAlignment="1">
      <alignment horizontal="right" vertical="center"/>
    </xf>
    <xf numFmtId="38" fontId="5" fillId="0" borderId="9" xfId="64" applyFont="1" applyBorder="1" applyAlignment="1">
      <alignment horizontal="left" vertical="center"/>
    </xf>
    <xf numFmtId="38" fontId="5" fillId="0" borderId="10" xfId="64" applyFont="1" applyBorder="1" applyAlignment="1">
      <alignment horizontal="left" vertical="center"/>
    </xf>
    <xf numFmtId="38" fontId="5" fillId="0" borderId="11" xfId="64" applyFont="1" applyBorder="1" applyAlignment="1">
      <alignment horizontal="left" vertical="center"/>
    </xf>
    <xf numFmtId="38" fontId="4" fillId="0" borderId="0" xfId="64" applyFont="1" applyAlignment="1">
      <alignment horizontal="left" vertical="center"/>
    </xf>
    <xf numFmtId="40" fontId="4" fillId="0" borderId="0" xfId="64" applyNumberFormat="1" applyFont="1" applyAlignment="1">
      <alignment horizontal="right" vertical="center"/>
    </xf>
    <xf numFmtId="177" fontId="4" fillId="0" borderId="0" xfId="64" applyNumberFormat="1" applyFont="1" applyAlignment="1">
      <alignment horizontal="right" vertical="center"/>
    </xf>
    <xf numFmtId="177" fontId="4" fillId="0" borderId="0" xfId="64" applyNumberFormat="1" applyFont="1" applyAlignment="1">
      <alignment horizontal="left" vertical="center"/>
    </xf>
    <xf numFmtId="38" fontId="5" fillId="0" borderId="1" xfId="64" applyFont="1" applyBorder="1" applyAlignment="1">
      <alignment horizontal="center" vertical="center"/>
    </xf>
    <xf numFmtId="38" fontId="5" fillId="0" borderId="4" xfId="64" applyFont="1" applyBorder="1" applyAlignment="1">
      <alignment horizontal="center" vertical="center"/>
    </xf>
    <xf numFmtId="38" fontId="5" fillId="0" borderId="6" xfId="64" applyFont="1" applyBorder="1" applyAlignment="1">
      <alignment horizontal="center" vertical="center"/>
    </xf>
    <xf numFmtId="38" fontId="5" fillId="0" borderId="13" xfId="64" applyFont="1" applyBorder="1" applyAlignment="1">
      <alignment horizontal="center" vertical="center"/>
    </xf>
    <xf numFmtId="38" fontId="6" fillId="0" borderId="0" xfId="64" applyFont="1" applyAlignment="1">
      <alignment horizontal="center" vertical="center"/>
    </xf>
    <xf numFmtId="38" fontId="4" fillId="0" borderId="0" xfId="64" applyFont="1" applyAlignment="1">
      <alignment horizontal="center" vertical="center"/>
    </xf>
    <xf numFmtId="38" fontId="4" fillId="0" borderId="0" xfId="64" applyFont="1" applyBorder="1" applyAlignment="1">
      <alignment vertical="center"/>
    </xf>
  </cellXfs>
  <cellStyles count="68">
    <cellStyle name="パーセント" xfId="65" builtinId="5"/>
    <cellStyle name="パーセント 2" xfId="66"/>
    <cellStyle name="桁区切り" xfId="64" builtinId="6"/>
    <cellStyle name="桁区切り 2" xfId="67"/>
    <cellStyle name="標準" xfId="0" builtinId="0"/>
    <cellStyle name="標準 10" xfId="1"/>
    <cellStyle name="標準 11" xfId="2"/>
    <cellStyle name="標準 12" xfId="3"/>
    <cellStyle name="標準 13" xfId="4"/>
    <cellStyle name="標準 14" xfId="5"/>
    <cellStyle name="標準 15" xfId="6"/>
    <cellStyle name="標準 16" xfId="7"/>
    <cellStyle name="標準 17" xfId="8"/>
    <cellStyle name="標準 18" xfId="9"/>
    <cellStyle name="標準 19" xfId="10"/>
    <cellStyle name="標準 2" xfId="11"/>
    <cellStyle name="標準 20" xfId="12"/>
    <cellStyle name="標準 21" xfId="13"/>
    <cellStyle name="標準 22" xfId="14"/>
    <cellStyle name="標準 23" xfId="15"/>
    <cellStyle name="標準 24" xfId="16"/>
    <cellStyle name="標準 25" xfId="17"/>
    <cellStyle name="標準 26" xfId="18"/>
    <cellStyle name="標準 27" xfId="19"/>
    <cellStyle name="標準 28" xfId="20"/>
    <cellStyle name="標準 29" xfId="21"/>
    <cellStyle name="標準 3" xfId="22"/>
    <cellStyle name="標準 30" xfId="23"/>
    <cellStyle name="標準 31" xfId="24"/>
    <cellStyle name="標準 32" xfId="25"/>
    <cellStyle name="標準 33" xfId="26"/>
    <cellStyle name="標準 34" xfId="27"/>
    <cellStyle name="標準 35" xfId="28"/>
    <cellStyle name="標準 36" xfId="29"/>
    <cellStyle name="標準 37" xfId="30"/>
    <cellStyle name="標準 38" xfId="31"/>
    <cellStyle name="標準 39" xfId="32"/>
    <cellStyle name="標準 4" xfId="33"/>
    <cellStyle name="標準 40" xfId="34"/>
    <cellStyle name="標準 41" xfId="35"/>
    <cellStyle name="標準 42" xfId="36"/>
    <cellStyle name="標準 43" xfId="37"/>
    <cellStyle name="標準 44" xfId="38"/>
    <cellStyle name="標準 45" xfId="39"/>
    <cellStyle name="標準 46" xfId="40"/>
    <cellStyle name="標準 47" xfId="41"/>
    <cellStyle name="標準 48" xfId="42"/>
    <cellStyle name="標準 49" xfId="43"/>
    <cellStyle name="標準 5" xfId="44"/>
    <cellStyle name="標準 50" xfId="45"/>
    <cellStyle name="標準 51" xfId="46"/>
    <cellStyle name="標準 52" xfId="47"/>
    <cellStyle name="標準 53" xfId="48"/>
    <cellStyle name="標準 54" xfId="49"/>
    <cellStyle name="標準 55" xfId="50"/>
    <cellStyle name="標準 56" xfId="51"/>
    <cellStyle name="標準 57" xfId="52"/>
    <cellStyle name="標準 58" xfId="53"/>
    <cellStyle name="標準 59" xfId="54"/>
    <cellStyle name="標準 6" xfId="55"/>
    <cellStyle name="標準 60" xfId="56"/>
    <cellStyle name="標準 61" xfId="57"/>
    <cellStyle name="標準 62" xfId="58"/>
    <cellStyle name="標準 63" xfId="59"/>
    <cellStyle name="標準 64" xfId="60"/>
    <cellStyle name="標準 7" xfId="61"/>
    <cellStyle name="標準 8" xfId="62"/>
    <cellStyle name="標準 9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25" zoomScaleSheetLayoutView="100" workbookViewId="0">
      <selection activeCell="AT10" sqref="AT10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1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7"/>
      <c r="H3" s="7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2" t="s">
        <v>7</v>
      </c>
      <c r="Z3" s="69">
        <v>26426</v>
      </c>
      <c r="AA3" s="69"/>
      <c r="AB3" s="69"/>
      <c r="AC3" s="69"/>
      <c r="AD3" s="91" t="s">
        <v>4</v>
      </c>
      <c r="AE3" s="91"/>
      <c r="AF3" s="4"/>
    </row>
    <row r="4" spans="2:44" ht="18.75" customHeight="1" x14ac:dyDescent="0.15">
      <c r="D4" s="2"/>
      <c r="H4" s="8"/>
      <c r="I4" s="69" t="s">
        <v>47</v>
      </c>
      <c r="J4" s="69"/>
      <c r="K4" s="69"/>
      <c r="L4" s="69">
        <v>11204</v>
      </c>
      <c r="M4" s="69"/>
      <c r="N4" s="69"/>
      <c r="O4" s="5"/>
      <c r="P4" s="5"/>
      <c r="Q4" s="91" t="s">
        <v>67</v>
      </c>
      <c r="R4" s="91"/>
      <c r="S4" s="91"/>
      <c r="T4" s="92">
        <v>118.23</v>
      </c>
      <c r="U4" s="92"/>
      <c r="V4" s="92"/>
      <c r="W4" s="92"/>
      <c r="X4" s="5" t="s">
        <v>68</v>
      </c>
      <c r="Y4" s="5"/>
      <c r="Z4" s="5"/>
      <c r="AF4" s="4"/>
      <c r="AH4" s="2"/>
      <c r="AK4" s="7"/>
      <c r="AL4" s="2"/>
      <c r="AM4" s="5"/>
      <c r="AP4" s="7"/>
    </row>
    <row r="5" spans="2:44" ht="18.75" customHeight="1" x14ac:dyDescent="0.15">
      <c r="Z5" s="2"/>
      <c r="AA5" s="2"/>
      <c r="AB5" s="2"/>
      <c r="AC5" s="2"/>
      <c r="AD5" s="93" t="s">
        <v>66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4" customFormat="1" ht="22.5" customHeight="1" x14ac:dyDescent="0.15">
      <c r="B8" s="78" t="s">
        <v>11</v>
      </c>
      <c r="C8" s="79"/>
      <c r="D8" s="79"/>
      <c r="E8" s="80"/>
      <c r="F8" s="85">
        <v>1799</v>
      </c>
      <c r="G8" s="86"/>
      <c r="H8" s="87"/>
      <c r="I8" s="85">
        <v>1803</v>
      </c>
      <c r="J8" s="86"/>
      <c r="K8" s="87"/>
      <c r="L8" s="85">
        <v>1959</v>
      </c>
      <c r="M8" s="86"/>
      <c r="N8" s="87"/>
      <c r="O8" s="85">
        <f t="shared" ref="O8:O32" si="0">I8+L8</f>
        <v>3762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468</v>
      </c>
      <c r="AB8" s="86"/>
      <c r="AC8" s="86"/>
      <c r="AD8" s="87"/>
      <c r="AE8" s="85">
        <v>495</v>
      </c>
      <c r="AF8" s="86"/>
      <c r="AG8" s="86"/>
      <c r="AH8" s="87"/>
      <c r="AI8" s="85">
        <v>520</v>
      </c>
      <c r="AJ8" s="86"/>
      <c r="AK8" s="86"/>
      <c r="AL8" s="87"/>
      <c r="AM8" s="84">
        <f t="shared" ref="AM8:AM31" si="1">AE8+AI8</f>
        <v>1015</v>
      </c>
      <c r="AN8" s="84"/>
      <c r="AO8" s="84"/>
      <c r="AP8" s="84"/>
      <c r="AR8" s="3"/>
    </row>
    <row r="9" spans="2:44" s="4" customFormat="1" ht="22.5" customHeight="1" x14ac:dyDescent="0.15">
      <c r="B9" s="78" t="s">
        <v>12</v>
      </c>
      <c r="C9" s="79"/>
      <c r="D9" s="79"/>
      <c r="E9" s="80"/>
      <c r="F9" s="81">
        <v>92</v>
      </c>
      <c r="G9" s="82"/>
      <c r="H9" s="83"/>
      <c r="I9" s="81">
        <v>83</v>
      </c>
      <c r="J9" s="82"/>
      <c r="K9" s="83"/>
      <c r="L9" s="81">
        <v>70</v>
      </c>
      <c r="M9" s="82"/>
      <c r="N9" s="83"/>
      <c r="O9" s="81">
        <f t="shared" si="0"/>
        <v>153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R9" s="3"/>
    </row>
    <row r="10" spans="2:44" s="4" customFormat="1" ht="22.5" customHeight="1" x14ac:dyDescent="0.15">
      <c r="B10" s="78" t="s">
        <v>15</v>
      </c>
      <c r="C10" s="79"/>
      <c r="D10" s="79"/>
      <c r="E10" s="80"/>
      <c r="F10" s="81">
        <v>214</v>
      </c>
      <c r="G10" s="82"/>
      <c r="H10" s="83"/>
      <c r="I10" s="81">
        <v>182</v>
      </c>
      <c r="J10" s="82"/>
      <c r="K10" s="83"/>
      <c r="L10" s="81">
        <v>198</v>
      </c>
      <c r="M10" s="82"/>
      <c r="N10" s="83"/>
      <c r="O10" s="81">
        <f t="shared" si="0"/>
        <v>380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268</v>
      </c>
      <c r="AB10" s="82"/>
      <c r="AC10" s="82"/>
      <c r="AD10" s="83"/>
      <c r="AE10" s="81">
        <v>252</v>
      </c>
      <c r="AF10" s="82"/>
      <c r="AG10" s="82"/>
      <c r="AH10" s="83"/>
      <c r="AI10" s="81">
        <v>286</v>
      </c>
      <c r="AJ10" s="82"/>
      <c r="AK10" s="82"/>
      <c r="AL10" s="83"/>
      <c r="AM10" s="77">
        <f t="shared" si="1"/>
        <v>538</v>
      </c>
      <c r="AN10" s="77"/>
      <c r="AO10" s="77"/>
      <c r="AP10" s="77"/>
      <c r="AR10" s="3"/>
    </row>
    <row r="11" spans="2:44" s="4" customFormat="1" ht="22.5" customHeight="1" x14ac:dyDescent="0.15">
      <c r="B11" s="78" t="s">
        <v>19</v>
      </c>
      <c r="C11" s="79"/>
      <c r="D11" s="79"/>
      <c r="E11" s="80"/>
      <c r="F11" s="81">
        <v>117</v>
      </c>
      <c r="G11" s="82"/>
      <c r="H11" s="83"/>
      <c r="I11" s="81">
        <v>100</v>
      </c>
      <c r="J11" s="82"/>
      <c r="K11" s="83"/>
      <c r="L11" s="81">
        <v>120</v>
      </c>
      <c r="M11" s="82"/>
      <c r="N11" s="83"/>
      <c r="O11" s="81">
        <f t="shared" si="0"/>
        <v>220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430</v>
      </c>
      <c r="AB11" s="82"/>
      <c r="AC11" s="82"/>
      <c r="AD11" s="83"/>
      <c r="AE11" s="81">
        <v>467</v>
      </c>
      <c r="AF11" s="82"/>
      <c r="AG11" s="82"/>
      <c r="AH11" s="83"/>
      <c r="AI11" s="81">
        <v>495</v>
      </c>
      <c r="AJ11" s="82"/>
      <c r="AK11" s="82"/>
      <c r="AL11" s="83"/>
      <c r="AM11" s="77">
        <f t="shared" si="1"/>
        <v>962</v>
      </c>
      <c r="AN11" s="77"/>
      <c r="AO11" s="77"/>
      <c r="AP11" s="77"/>
      <c r="AR11" s="3"/>
    </row>
    <row r="12" spans="2:44" s="4" customFormat="1" ht="22.5" customHeight="1" x14ac:dyDescent="0.15">
      <c r="B12" s="78" t="s">
        <v>25</v>
      </c>
      <c r="C12" s="79"/>
      <c r="D12" s="79"/>
      <c r="E12" s="80"/>
      <c r="F12" s="81">
        <v>155</v>
      </c>
      <c r="G12" s="82"/>
      <c r="H12" s="83"/>
      <c r="I12" s="81">
        <v>162</v>
      </c>
      <c r="J12" s="82"/>
      <c r="K12" s="83"/>
      <c r="L12" s="81">
        <v>162</v>
      </c>
      <c r="M12" s="82"/>
      <c r="N12" s="83"/>
      <c r="O12" s="81">
        <f t="shared" si="0"/>
        <v>324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167</v>
      </c>
      <c r="AB12" s="82"/>
      <c r="AC12" s="82"/>
      <c r="AD12" s="83"/>
      <c r="AE12" s="81">
        <v>154</v>
      </c>
      <c r="AF12" s="82"/>
      <c r="AG12" s="82"/>
      <c r="AH12" s="83"/>
      <c r="AI12" s="81">
        <v>179</v>
      </c>
      <c r="AJ12" s="82"/>
      <c r="AK12" s="82"/>
      <c r="AL12" s="83"/>
      <c r="AM12" s="77">
        <f t="shared" si="1"/>
        <v>333</v>
      </c>
      <c r="AN12" s="77"/>
      <c r="AO12" s="77"/>
      <c r="AP12" s="77"/>
      <c r="AR12" s="3"/>
    </row>
    <row r="13" spans="2:44" s="4" customFormat="1" ht="22.5" customHeight="1" x14ac:dyDescent="0.15">
      <c r="B13" s="78" t="s">
        <v>29</v>
      </c>
      <c r="C13" s="79"/>
      <c r="D13" s="79"/>
      <c r="E13" s="80"/>
      <c r="F13" s="81">
        <v>104</v>
      </c>
      <c r="G13" s="82"/>
      <c r="H13" s="83"/>
      <c r="I13" s="81">
        <v>94</v>
      </c>
      <c r="J13" s="82"/>
      <c r="K13" s="83"/>
      <c r="L13" s="81">
        <v>95</v>
      </c>
      <c r="M13" s="82"/>
      <c r="N13" s="83"/>
      <c r="O13" s="81">
        <f t="shared" si="0"/>
        <v>189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131</v>
      </c>
      <c r="AB13" s="82"/>
      <c r="AC13" s="82"/>
      <c r="AD13" s="83"/>
      <c r="AE13" s="81">
        <v>125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250</v>
      </c>
      <c r="AN13" s="77"/>
      <c r="AO13" s="77"/>
      <c r="AP13" s="77"/>
      <c r="AR13" s="3"/>
    </row>
    <row r="14" spans="2:44" s="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1342</v>
      </c>
      <c r="AB14" s="82"/>
      <c r="AC14" s="82"/>
      <c r="AD14" s="83"/>
      <c r="AE14" s="81">
        <v>1254</v>
      </c>
      <c r="AF14" s="82"/>
      <c r="AG14" s="82"/>
      <c r="AH14" s="83"/>
      <c r="AI14" s="81">
        <v>1386</v>
      </c>
      <c r="AJ14" s="82"/>
      <c r="AK14" s="82"/>
      <c r="AL14" s="83"/>
      <c r="AM14" s="77">
        <f t="shared" si="1"/>
        <v>2640</v>
      </c>
      <c r="AN14" s="77"/>
      <c r="AO14" s="77"/>
      <c r="AP14" s="77"/>
      <c r="AR14" s="3"/>
    </row>
    <row r="15" spans="2:44" s="4" customFormat="1" ht="22.5" customHeight="1" x14ac:dyDescent="0.15">
      <c r="B15" s="78" t="s">
        <v>33</v>
      </c>
      <c r="C15" s="79"/>
      <c r="D15" s="79"/>
      <c r="E15" s="80"/>
      <c r="F15" s="81">
        <v>247</v>
      </c>
      <c r="G15" s="82"/>
      <c r="H15" s="83"/>
      <c r="I15" s="81">
        <v>247</v>
      </c>
      <c r="J15" s="82"/>
      <c r="K15" s="83"/>
      <c r="L15" s="81">
        <v>279</v>
      </c>
      <c r="M15" s="82"/>
      <c r="N15" s="83"/>
      <c r="O15" s="81">
        <f t="shared" si="0"/>
        <v>526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15</v>
      </c>
      <c r="AB15" s="82"/>
      <c r="AC15" s="82"/>
      <c r="AD15" s="83"/>
      <c r="AE15" s="81">
        <v>9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21</v>
      </c>
      <c r="AN15" s="77"/>
      <c r="AO15" s="77"/>
      <c r="AP15" s="77"/>
      <c r="AR15" s="3"/>
    </row>
    <row r="16" spans="2:44" s="4" customFormat="1" ht="22.5" customHeight="1" x14ac:dyDescent="0.15">
      <c r="B16" s="78" t="s">
        <v>2</v>
      </c>
      <c r="C16" s="79"/>
      <c r="D16" s="79"/>
      <c r="E16" s="80"/>
      <c r="F16" s="81">
        <v>239</v>
      </c>
      <c r="G16" s="82"/>
      <c r="H16" s="83"/>
      <c r="I16" s="81">
        <v>211</v>
      </c>
      <c r="J16" s="82"/>
      <c r="K16" s="83"/>
      <c r="L16" s="81">
        <v>250</v>
      </c>
      <c r="M16" s="82"/>
      <c r="N16" s="83"/>
      <c r="O16" s="81">
        <f t="shared" si="0"/>
        <v>461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50</v>
      </c>
      <c r="AB16" s="82"/>
      <c r="AC16" s="82"/>
      <c r="AD16" s="83"/>
      <c r="AE16" s="81">
        <v>40</v>
      </c>
      <c r="AF16" s="82"/>
      <c r="AG16" s="82"/>
      <c r="AH16" s="83"/>
      <c r="AI16" s="81">
        <v>51</v>
      </c>
      <c r="AJ16" s="82"/>
      <c r="AK16" s="82"/>
      <c r="AL16" s="83"/>
      <c r="AM16" s="77">
        <f t="shared" si="1"/>
        <v>91</v>
      </c>
      <c r="AN16" s="77"/>
      <c r="AO16" s="77"/>
      <c r="AP16" s="77"/>
      <c r="AR16" s="3"/>
    </row>
    <row r="17" spans="2:47" s="4" customFormat="1" ht="22.5" customHeight="1" x14ac:dyDescent="0.15">
      <c r="B17" s="78" t="s">
        <v>9</v>
      </c>
      <c r="C17" s="79"/>
      <c r="D17" s="79"/>
      <c r="E17" s="80"/>
      <c r="F17" s="81">
        <v>126</v>
      </c>
      <c r="G17" s="82"/>
      <c r="H17" s="83"/>
      <c r="I17" s="81">
        <v>163</v>
      </c>
      <c r="J17" s="82"/>
      <c r="K17" s="83"/>
      <c r="L17" s="81">
        <v>187</v>
      </c>
      <c r="M17" s="82"/>
      <c r="N17" s="83"/>
      <c r="O17" s="81">
        <f t="shared" si="0"/>
        <v>350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238</v>
      </c>
      <c r="AB17" s="82"/>
      <c r="AC17" s="82"/>
      <c r="AD17" s="83"/>
      <c r="AE17" s="81">
        <v>227</v>
      </c>
      <c r="AF17" s="82"/>
      <c r="AG17" s="82"/>
      <c r="AH17" s="83"/>
      <c r="AI17" s="81">
        <v>244</v>
      </c>
      <c r="AJ17" s="82"/>
      <c r="AK17" s="82"/>
      <c r="AL17" s="83"/>
      <c r="AM17" s="77">
        <f t="shared" si="1"/>
        <v>471</v>
      </c>
      <c r="AN17" s="77"/>
      <c r="AO17" s="77"/>
      <c r="AP17" s="77"/>
      <c r="AR17" s="3"/>
    </row>
    <row r="18" spans="2:47" s="4" customFormat="1" ht="22.5" customHeight="1" x14ac:dyDescent="0.15">
      <c r="B18" s="78" t="s">
        <v>38</v>
      </c>
      <c r="C18" s="79"/>
      <c r="D18" s="79"/>
      <c r="E18" s="80"/>
      <c r="F18" s="81">
        <v>150</v>
      </c>
      <c r="G18" s="82"/>
      <c r="H18" s="83"/>
      <c r="I18" s="81">
        <v>158</v>
      </c>
      <c r="J18" s="82"/>
      <c r="K18" s="83"/>
      <c r="L18" s="81">
        <v>182</v>
      </c>
      <c r="M18" s="82"/>
      <c r="N18" s="83"/>
      <c r="O18" s="81">
        <f t="shared" si="0"/>
        <v>340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235</v>
      </c>
      <c r="AB18" s="82"/>
      <c r="AC18" s="82"/>
      <c r="AD18" s="83"/>
      <c r="AE18" s="81">
        <v>196</v>
      </c>
      <c r="AF18" s="82"/>
      <c r="AG18" s="82"/>
      <c r="AH18" s="83"/>
      <c r="AI18" s="81">
        <v>204</v>
      </c>
      <c r="AJ18" s="82"/>
      <c r="AK18" s="82"/>
      <c r="AL18" s="83"/>
      <c r="AM18" s="77">
        <f t="shared" si="1"/>
        <v>400</v>
      </c>
      <c r="AN18" s="77"/>
      <c r="AO18" s="77"/>
      <c r="AP18" s="77"/>
      <c r="AR18" s="3"/>
    </row>
    <row r="19" spans="2:47" s="4" customFormat="1" ht="22.5" customHeight="1" x14ac:dyDescent="0.15">
      <c r="B19" s="78" t="s">
        <v>40</v>
      </c>
      <c r="C19" s="79"/>
      <c r="D19" s="79"/>
      <c r="E19" s="80"/>
      <c r="F19" s="81">
        <v>150</v>
      </c>
      <c r="G19" s="82"/>
      <c r="H19" s="83"/>
      <c r="I19" s="81">
        <v>135</v>
      </c>
      <c r="J19" s="82"/>
      <c r="K19" s="83"/>
      <c r="L19" s="81">
        <v>149</v>
      </c>
      <c r="M19" s="82"/>
      <c r="N19" s="83"/>
      <c r="O19" s="81">
        <f t="shared" si="0"/>
        <v>284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70</v>
      </c>
      <c r="AB19" s="82"/>
      <c r="AC19" s="82"/>
      <c r="AD19" s="83"/>
      <c r="AE19" s="81">
        <v>52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113</v>
      </c>
      <c r="AN19" s="77"/>
      <c r="AO19" s="77"/>
      <c r="AP19" s="77"/>
      <c r="AR19" s="3"/>
    </row>
    <row r="20" spans="2:47" s="4" customFormat="1" ht="22.5" customHeight="1" x14ac:dyDescent="0.15">
      <c r="B20" s="78" t="s">
        <v>17</v>
      </c>
      <c r="C20" s="79"/>
      <c r="D20" s="79"/>
      <c r="E20" s="80"/>
      <c r="F20" s="81">
        <v>76</v>
      </c>
      <c r="G20" s="82"/>
      <c r="H20" s="83"/>
      <c r="I20" s="81">
        <v>65</v>
      </c>
      <c r="J20" s="82"/>
      <c r="K20" s="83"/>
      <c r="L20" s="81">
        <v>60</v>
      </c>
      <c r="M20" s="82"/>
      <c r="N20" s="83"/>
      <c r="O20" s="81">
        <f t="shared" si="0"/>
        <v>125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111</v>
      </c>
      <c r="AB20" s="82"/>
      <c r="AC20" s="82"/>
      <c r="AD20" s="83"/>
      <c r="AE20" s="81">
        <v>99</v>
      </c>
      <c r="AF20" s="82"/>
      <c r="AG20" s="82"/>
      <c r="AH20" s="83"/>
      <c r="AI20" s="81">
        <v>131</v>
      </c>
      <c r="AJ20" s="82"/>
      <c r="AK20" s="82"/>
      <c r="AL20" s="83"/>
      <c r="AM20" s="77">
        <f t="shared" si="1"/>
        <v>230</v>
      </c>
      <c r="AN20" s="77"/>
      <c r="AO20" s="77"/>
      <c r="AP20" s="77"/>
      <c r="AR20" s="3"/>
    </row>
    <row r="21" spans="2:47" s="4" customFormat="1" ht="22.5" customHeight="1" x14ac:dyDescent="0.15"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45</v>
      </c>
      <c r="J21" s="82"/>
      <c r="K21" s="83"/>
      <c r="L21" s="81">
        <v>75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113</v>
      </c>
      <c r="AB21" s="82"/>
      <c r="AC21" s="82"/>
      <c r="AD21" s="83"/>
      <c r="AE21" s="81">
        <v>98</v>
      </c>
      <c r="AF21" s="82"/>
      <c r="AG21" s="82"/>
      <c r="AH21" s="83"/>
      <c r="AI21" s="81">
        <v>119</v>
      </c>
      <c r="AJ21" s="82"/>
      <c r="AK21" s="82"/>
      <c r="AL21" s="83"/>
      <c r="AM21" s="77">
        <f t="shared" si="1"/>
        <v>217</v>
      </c>
      <c r="AN21" s="77"/>
      <c r="AO21" s="77"/>
      <c r="AP21" s="77"/>
      <c r="AR21" s="3"/>
    </row>
    <row r="22" spans="2:47" s="4" customFormat="1" ht="22.5" customHeight="1" x14ac:dyDescent="0.15">
      <c r="B22" s="78" t="s">
        <v>50</v>
      </c>
      <c r="C22" s="79"/>
      <c r="D22" s="79"/>
      <c r="E22" s="80"/>
      <c r="F22" s="81">
        <v>36</v>
      </c>
      <c r="G22" s="82"/>
      <c r="H22" s="83"/>
      <c r="I22" s="81">
        <v>32</v>
      </c>
      <c r="J22" s="82"/>
      <c r="K22" s="83"/>
      <c r="L22" s="81">
        <v>34</v>
      </c>
      <c r="M22" s="82"/>
      <c r="N22" s="83"/>
      <c r="O22" s="81">
        <f t="shared" si="0"/>
        <v>66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248</v>
      </c>
      <c r="AB22" s="82"/>
      <c r="AC22" s="82"/>
      <c r="AD22" s="83"/>
      <c r="AE22" s="81">
        <v>250</v>
      </c>
      <c r="AF22" s="82"/>
      <c r="AG22" s="82"/>
      <c r="AH22" s="83"/>
      <c r="AI22" s="81">
        <v>290</v>
      </c>
      <c r="AJ22" s="82"/>
      <c r="AK22" s="82"/>
      <c r="AL22" s="83"/>
      <c r="AM22" s="77">
        <f t="shared" si="1"/>
        <v>540</v>
      </c>
      <c r="AN22" s="77"/>
      <c r="AO22" s="77"/>
      <c r="AP22" s="77"/>
      <c r="AR22" s="3"/>
    </row>
    <row r="23" spans="2:47" s="4" customFormat="1" ht="22.5" customHeight="1" x14ac:dyDescent="0.15">
      <c r="B23" s="78" t="s">
        <v>36</v>
      </c>
      <c r="C23" s="79"/>
      <c r="D23" s="79"/>
      <c r="E23" s="80"/>
      <c r="F23" s="81">
        <v>179</v>
      </c>
      <c r="G23" s="82"/>
      <c r="H23" s="83"/>
      <c r="I23" s="81">
        <v>160</v>
      </c>
      <c r="J23" s="82"/>
      <c r="K23" s="83"/>
      <c r="L23" s="81">
        <v>179</v>
      </c>
      <c r="M23" s="82"/>
      <c r="N23" s="83"/>
      <c r="O23" s="81">
        <f t="shared" si="0"/>
        <v>339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19</v>
      </c>
      <c r="AB23" s="82"/>
      <c r="AC23" s="82"/>
      <c r="AD23" s="83"/>
      <c r="AE23" s="81">
        <v>12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29</v>
      </c>
      <c r="AN23" s="77"/>
      <c r="AO23" s="77"/>
      <c r="AP23" s="77"/>
      <c r="AR23" s="3"/>
    </row>
    <row r="24" spans="2:47" s="4" customFormat="1" ht="22.5" customHeight="1" x14ac:dyDescent="0.15">
      <c r="B24" s="78" t="s">
        <v>52</v>
      </c>
      <c r="C24" s="79"/>
      <c r="D24" s="79"/>
      <c r="E24" s="80"/>
      <c r="F24" s="81">
        <v>225</v>
      </c>
      <c r="G24" s="82"/>
      <c r="H24" s="83"/>
      <c r="I24" s="81">
        <v>228</v>
      </c>
      <c r="J24" s="82"/>
      <c r="K24" s="83"/>
      <c r="L24" s="81">
        <v>229</v>
      </c>
      <c r="M24" s="82"/>
      <c r="N24" s="83"/>
      <c r="O24" s="81">
        <f t="shared" si="0"/>
        <v>457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140</v>
      </c>
      <c r="AB24" s="82"/>
      <c r="AC24" s="82"/>
      <c r="AD24" s="83"/>
      <c r="AE24" s="81">
        <v>118</v>
      </c>
      <c r="AF24" s="82"/>
      <c r="AG24" s="82"/>
      <c r="AH24" s="83"/>
      <c r="AI24" s="81">
        <v>127</v>
      </c>
      <c r="AJ24" s="82"/>
      <c r="AK24" s="82"/>
      <c r="AL24" s="83"/>
      <c r="AM24" s="77">
        <f t="shared" si="1"/>
        <v>245</v>
      </c>
      <c r="AN24" s="77"/>
      <c r="AO24" s="77"/>
      <c r="AP24" s="77"/>
      <c r="AR24" s="3"/>
    </row>
    <row r="25" spans="2:47" s="4" customFormat="1" ht="22.5" customHeight="1" x14ac:dyDescent="0.15">
      <c r="B25" s="78" t="s">
        <v>54</v>
      </c>
      <c r="C25" s="79"/>
      <c r="D25" s="79"/>
      <c r="E25" s="80"/>
      <c r="F25" s="81">
        <v>176</v>
      </c>
      <c r="G25" s="82"/>
      <c r="H25" s="83"/>
      <c r="I25" s="81">
        <v>158</v>
      </c>
      <c r="J25" s="82"/>
      <c r="K25" s="83"/>
      <c r="L25" s="81">
        <v>178</v>
      </c>
      <c r="M25" s="82"/>
      <c r="N25" s="83"/>
      <c r="O25" s="81">
        <f t="shared" si="0"/>
        <v>336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245</v>
      </c>
      <c r="AB25" s="82"/>
      <c r="AC25" s="82"/>
      <c r="AD25" s="83"/>
      <c r="AE25" s="81">
        <v>191</v>
      </c>
      <c r="AF25" s="82"/>
      <c r="AG25" s="82"/>
      <c r="AH25" s="83"/>
      <c r="AI25" s="81">
        <v>201</v>
      </c>
      <c r="AJ25" s="82"/>
      <c r="AK25" s="82"/>
      <c r="AL25" s="83"/>
      <c r="AM25" s="77">
        <f t="shared" si="1"/>
        <v>392</v>
      </c>
      <c r="AN25" s="77"/>
      <c r="AO25" s="77"/>
      <c r="AP25" s="77"/>
      <c r="AR25" s="3"/>
    </row>
    <row r="26" spans="2:47" s="4" customFormat="1" ht="22.5" customHeight="1" x14ac:dyDescent="0.15">
      <c r="B26" s="78" t="s">
        <v>55</v>
      </c>
      <c r="C26" s="79"/>
      <c r="D26" s="79"/>
      <c r="E26" s="80"/>
      <c r="F26" s="81">
        <v>175</v>
      </c>
      <c r="G26" s="82"/>
      <c r="H26" s="83"/>
      <c r="I26" s="81">
        <v>169</v>
      </c>
      <c r="J26" s="82"/>
      <c r="K26" s="83"/>
      <c r="L26" s="81">
        <v>188</v>
      </c>
      <c r="M26" s="82"/>
      <c r="N26" s="83"/>
      <c r="O26" s="81">
        <f t="shared" si="0"/>
        <v>357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151</v>
      </c>
      <c r="AB26" s="82"/>
      <c r="AC26" s="82"/>
      <c r="AD26" s="83"/>
      <c r="AE26" s="81">
        <v>134</v>
      </c>
      <c r="AF26" s="82"/>
      <c r="AG26" s="82"/>
      <c r="AH26" s="83"/>
      <c r="AI26" s="81">
        <v>149</v>
      </c>
      <c r="AJ26" s="82"/>
      <c r="AK26" s="82"/>
      <c r="AL26" s="83"/>
      <c r="AM26" s="77">
        <f t="shared" si="1"/>
        <v>283</v>
      </c>
      <c r="AN26" s="77"/>
      <c r="AO26" s="77"/>
      <c r="AP26" s="77"/>
      <c r="AR26" s="3"/>
    </row>
    <row r="27" spans="2:47" s="4" customFormat="1" ht="22.5" customHeight="1" x14ac:dyDescent="0.15">
      <c r="B27" s="78" t="s">
        <v>56</v>
      </c>
      <c r="C27" s="79"/>
      <c r="D27" s="79"/>
      <c r="E27" s="80"/>
      <c r="F27" s="81">
        <v>144</v>
      </c>
      <c r="G27" s="82"/>
      <c r="H27" s="83"/>
      <c r="I27" s="81">
        <v>124</v>
      </c>
      <c r="J27" s="82"/>
      <c r="K27" s="83"/>
      <c r="L27" s="81">
        <v>151</v>
      </c>
      <c r="M27" s="82"/>
      <c r="N27" s="83"/>
      <c r="O27" s="81">
        <f t="shared" si="0"/>
        <v>275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179</v>
      </c>
      <c r="AB27" s="82"/>
      <c r="AC27" s="82"/>
      <c r="AD27" s="83"/>
      <c r="AE27" s="81">
        <v>157</v>
      </c>
      <c r="AF27" s="82"/>
      <c r="AG27" s="82"/>
      <c r="AH27" s="83"/>
      <c r="AI27" s="81">
        <v>120</v>
      </c>
      <c r="AJ27" s="82"/>
      <c r="AK27" s="82"/>
      <c r="AL27" s="83"/>
      <c r="AM27" s="77">
        <f t="shared" si="1"/>
        <v>277</v>
      </c>
      <c r="AN27" s="77"/>
      <c r="AO27" s="77"/>
      <c r="AP27" s="77"/>
      <c r="AR27" s="3"/>
    </row>
    <row r="28" spans="2:47" s="4" customFormat="1" ht="22.5" customHeight="1" x14ac:dyDescent="0.15">
      <c r="B28" s="78" t="s">
        <v>57</v>
      </c>
      <c r="C28" s="79"/>
      <c r="D28" s="79"/>
      <c r="E28" s="80"/>
      <c r="F28" s="81">
        <v>57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207</v>
      </c>
      <c r="AB28" s="82"/>
      <c r="AC28" s="82"/>
      <c r="AD28" s="83"/>
      <c r="AE28" s="81">
        <v>179</v>
      </c>
      <c r="AF28" s="82"/>
      <c r="AG28" s="82"/>
      <c r="AH28" s="83"/>
      <c r="AI28" s="81">
        <v>200</v>
      </c>
      <c r="AJ28" s="82"/>
      <c r="AK28" s="82"/>
      <c r="AL28" s="83"/>
      <c r="AM28" s="77">
        <f t="shared" si="1"/>
        <v>379</v>
      </c>
      <c r="AN28" s="77"/>
      <c r="AO28" s="77"/>
      <c r="AP28" s="77"/>
      <c r="AR28" s="9"/>
      <c r="AS28" s="9" t="s">
        <v>34</v>
      </c>
      <c r="AT28" s="9" t="s">
        <v>60</v>
      </c>
      <c r="AU28" s="9" t="s">
        <v>61</v>
      </c>
    </row>
    <row r="29" spans="2:47" s="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199</v>
      </c>
      <c r="AB29" s="82"/>
      <c r="AC29" s="82"/>
      <c r="AD29" s="83"/>
      <c r="AE29" s="81">
        <v>198</v>
      </c>
      <c r="AF29" s="82"/>
      <c r="AG29" s="82"/>
      <c r="AH29" s="83"/>
      <c r="AI29" s="81">
        <v>140</v>
      </c>
      <c r="AJ29" s="82"/>
      <c r="AK29" s="82"/>
      <c r="AL29" s="83"/>
      <c r="AM29" s="77">
        <f t="shared" si="1"/>
        <v>338</v>
      </c>
      <c r="AN29" s="77"/>
      <c r="AO29" s="77"/>
      <c r="AP29" s="77"/>
      <c r="AR29" s="9" t="s">
        <v>3</v>
      </c>
      <c r="AS29" s="11">
        <f>AE31</f>
        <v>11650</v>
      </c>
      <c r="AT29" s="11">
        <v>4323</v>
      </c>
      <c r="AU29" s="12">
        <f>IF(OR(AS29=0,AT29=0),"",ROUNDDOWN(AT29/AS29,4))</f>
        <v>0.371</v>
      </c>
    </row>
    <row r="30" spans="2:47" s="4" customFormat="1" ht="22.5" customHeight="1" x14ac:dyDescent="0.15">
      <c r="B30" s="78" t="s">
        <v>48</v>
      </c>
      <c r="C30" s="79"/>
      <c r="D30" s="79"/>
      <c r="E30" s="80"/>
      <c r="F30" s="81">
        <v>1473</v>
      </c>
      <c r="G30" s="82"/>
      <c r="H30" s="83"/>
      <c r="I30" s="81">
        <v>1463</v>
      </c>
      <c r="J30" s="82"/>
      <c r="K30" s="83"/>
      <c r="L30" s="81">
        <v>1624</v>
      </c>
      <c r="M30" s="82"/>
      <c r="N30" s="83"/>
      <c r="O30" s="81">
        <f t="shared" si="0"/>
        <v>3087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41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9" t="s">
        <v>5</v>
      </c>
      <c r="AS30" s="11">
        <f>AI31</f>
        <v>12701</v>
      </c>
      <c r="AT30" s="11">
        <v>5826</v>
      </c>
      <c r="AU30" s="12">
        <f>IF(OR(AS30=0,AT30=0),"",ROUNDDOWN(AT30/AS30,4))</f>
        <v>0.4587</v>
      </c>
    </row>
    <row r="31" spans="2:47" s="4" customFormat="1" ht="22.5" customHeight="1" x14ac:dyDescent="0.15">
      <c r="B31" s="78" t="s">
        <v>24</v>
      </c>
      <c r="C31" s="79"/>
      <c r="D31" s="79"/>
      <c r="E31" s="80"/>
      <c r="F31" s="81">
        <v>539</v>
      </c>
      <c r="G31" s="82"/>
      <c r="H31" s="83"/>
      <c r="I31" s="81">
        <v>549</v>
      </c>
      <c r="J31" s="82"/>
      <c r="K31" s="83"/>
      <c r="L31" s="81">
        <v>579</v>
      </c>
      <c r="M31" s="82"/>
      <c r="N31" s="83"/>
      <c r="O31" s="81">
        <f t="shared" si="0"/>
        <v>1128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12199</v>
      </c>
      <c r="AB31" s="82"/>
      <c r="AC31" s="82"/>
      <c r="AD31" s="83"/>
      <c r="AE31" s="81">
        <f>SUM(I8:K32,AE8:AH30)</f>
        <v>11650</v>
      </c>
      <c r="AF31" s="82"/>
      <c r="AG31" s="82"/>
      <c r="AH31" s="83"/>
      <c r="AI31" s="81">
        <f>SUM(L8:N32,AI8:AL30)</f>
        <v>12701</v>
      </c>
      <c r="AJ31" s="82"/>
      <c r="AK31" s="82"/>
      <c r="AL31" s="83"/>
      <c r="AM31" s="77">
        <f t="shared" si="1"/>
        <v>24351</v>
      </c>
      <c r="AN31" s="77"/>
      <c r="AO31" s="77"/>
      <c r="AP31" s="77"/>
      <c r="AR31" s="9" t="s">
        <v>7</v>
      </c>
      <c r="AS31" s="11">
        <f>AM31</f>
        <v>24351</v>
      </c>
      <c r="AT31" s="11">
        <f>AT29+AT30</f>
        <v>10149</v>
      </c>
      <c r="AU31" s="12">
        <f>IF(OR(AS31=0,AT31=0),"",ROUNDDOWN(AT31/AS31,4))</f>
        <v>0.41670000000000001</v>
      </c>
    </row>
    <row r="32" spans="2:47" s="4" customFormat="1" ht="22.5" customHeight="1" x14ac:dyDescent="0.15">
      <c r="B32" s="71" t="s">
        <v>23</v>
      </c>
      <c r="C32" s="72"/>
      <c r="D32" s="72"/>
      <c r="E32" s="73"/>
      <c r="F32" s="74">
        <v>428</v>
      </c>
      <c r="G32" s="75"/>
      <c r="H32" s="76"/>
      <c r="I32" s="74">
        <v>394</v>
      </c>
      <c r="J32" s="75"/>
      <c r="K32" s="76"/>
      <c r="L32" s="74">
        <v>441</v>
      </c>
      <c r="M32" s="75"/>
      <c r="N32" s="76"/>
      <c r="O32" s="74">
        <f t="shared" si="0"/>
        <v>835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3"/>
    </row>
    <row r="33" spans="3:39" ht="15.75" customHeight="1" x14ac:dyDescent="0.15"/>
    <row r="34" spans="3:39" ht="18.75" customHeight="1" x14ac:dyDescent="0.15">
      <c r="D34" s="7" t="s">
        <v>42</v>
      </c>
      <c r="E34" s="67">
        <f>AM31-24378</f>
        <v>-27</v>
      </c>
      <c r="F34" s="67"/>
      <c r="G34" s="1" t="s">
        <v>4</v>
      </c>
      <c r="L34" s="1" t="s">
        <v>64</v>
      </c>
      <c r="O34" s="68">
        <f>AM31-24869</f>
        <v>-518</v>
      </c>
      <c r="P34" s="68"/>
      <c r="Q34" s="68"/>
      <c r="R34" s="68"/>
      <c r="S34" s="1" t="s">
        <v>4</v>
      </c>
      <c r="AG34" s="7" t="s">
        <v>59</v>
      </c>
      <c r="AH34" s="69">
        <f>AT31</f>
        <v>10149</v>
      </c>
      <c r="AI34" s="69"/>
      <c r="AJ34" s="69"/>
      <c r="AK34" s="69"/>
      <c r="AL34" s="69"/>
      <c r="AM34" s="1" t="s">
        <v>4</v>
      </c>
    </row>
    <row r="35" spans="3:39" ht="6" customHeight="1" x14ac:dyDescent="0.15"/>
    <row r="36" spans="3:39" ht="18.75" customHeight="1" x14ac:dyDescent="0.15">
      <c r="D36" s="7" t="s">
        <v>42</v>
      </c>
      <c r="E36" s="68">
        <f>AA31-12196</f>
        <v>3</v>
      </c>
      <c r="F36" s="68"/>
      <c r="G36" s="1" t="s">
        <v>47</v>
      </c>
      <c r="L36" s="1" t="s">
        <v>64</v>
      </c>
      <c r="O36" s="68">
        <f>AA31-12297</f>
        <v>-98</v>
      </c>
      <c r="P36" s="68"/>
      <c r="Q36" s="68"/>
      <c r="R36" s="68"/>
      <c r="S36" s="1" t="s">
        <v>47</v>
      </c>
      <c r="Y36" s="1" t="s">
        <v>65</v>
      </c>
      <c r="AG36" s="7" t="s">
        <v>3</v>
      </c>
      <c r="AH36" s="69">
        <f>AT29</f>
        <v>4323</v>
      </c>
      <c r="AI36" s="69"/>
      <c r="AJ36" s="69"/>
      <c r="AK36" s="69"/>
      <c r="AL36" s="69"/>
      <c r="AM36" s="1" t="s">
        <v>4</v>
      </c>
    </row>
    <row r="37" spans="3:39" ht="6" customHeight="1" x14ac:dyDescent="0.15">
      <c r="AG37" s="7"/>
    </row>
    <row r="38" spans="3:39" ht="18.75" customHeight="1" x14ac:dyDescent="0.15">
      <c r="C38" s="5" t="s">
        <v>69</v>
      </c>
      <c r="AG38" s="7" t="s">
        <v>5</v>
      </c>
      <c r="AH38" s="69">
        <f>AT30</f>
        <v>5826</v>
      </c>
      <c r="AI38" s="69"/>
      <c r="AJ38" s="69"/>
      <c r="AK38" s="69"/>
      <c r="AL38" s="69"/>
      <c r="AM38" s="1" t="s">
        <v>4</v>
      </c>
    </row>
    <row r="39" spans="3:39" ht="6" customHeight="1" x14ac:dyDescent="0.15">
      <c r="AG39" s="7"/>
    </row>
    <row r="40" spans="3:39" ht="18.75" customHeight="1" x14ac:dyDescent="0.15">
      <c r="C40" s="6" t="s">
        <v>70</v>
      </c>
      <c r="AG40" s="7" t="s">
        <v>61</v>
      </c>
      <c r="AH40" s="70">
        <f>IF(OR(AH34=0,AM31=0),"",ROUNDDOWN(AH34/AM31*100,2))</f>
        <v>41.67</v>
      </c>
      <c r="AI40" s="70"/>
      <c r="AJ40" s="70"/>
      <c r="AK40" s="70"/>
      <c r="AL40" s="70"/>
      <c r="AM40" s="1" t="s">
        <v>1</v>
      </c>
    </row>
    <row r="42" spans="3:39" x14ac:dyDescent="0.15">
      <c r="C42" s="1" t="s">
        <v>73</v>
      </c>
      <c r="G42" s="65">
        <v>11</v>
      </c>
      <c r="H42" s="65"/>
      <c r="I42" s="1" t="s">
        <v>4</v>
      </c>
      <c r="L42" s="1" t="s">
        <v>74</v>
      </c>
      <c r="T42" s="65">
        <v>33</v>
      </c>
      <c r="U42" s="65"/>
      <c r="V42" s="1" t="s">
        <v>4</v>
      </c>
    </row>
  </sheetData>
  <mergeCells count="286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M5"/>
    <mergeCell ref="AN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2"/>
  <printOptions horizontalCentered="1"/>
  <pageMargins left="0.78740157480314965" right="0.78740157480314965" top="0.98425196850393692" bottom="0.98425196850393692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B1" sqref="B1:AP1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6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1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13"/>
      <c r="H3" s="13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16" t="s">
        <v>7</v>
      </c>
      <c r="Z3" s="69">
        <v>26426</v>
      </c>
      <c r="AA3" s="69"/>
      <c r="AB3" s="69"/>
      <c r="AC3" s="69"/>
      <c r="AD3" s="91" t="s">
        <v>4</v>
      </c>
      <c r="AE3" s="91"/>
      <c r="AF3" s="4"/>
    </row>
    <row r="4" spans="2:44" ht="18.75" customHeight="1" x14ac:dyDescent="0.15">
      <c r="D4" s="16"/>
      <c r="H4" s="8"/>
      <c r="I4" s="69" t="s">
        <v>47</v>
      </c>
      <c r="J4" s="69"/>
      <c r="K4" s="69"/>
      <c r="L4" s="69">
        <v>11204</v>
      </c>
      <c r="M4" s="69"/>
      <c r="N4" s="69"/>
      <c r="O4" s="14"/>
      <c r="P4" s="14"/>
      <c r="Q4" s="91" t="s">
        <v>67</v>
      </c>
      <c r="R4" s="91"/>
      <c r="S4" s="91"/>
      <c r="T4" s="92">
        <v>118.23</v>
      </c>
      <c r="U4" s="92"/>
      <c r="V4" s="92"/>
      <c r="W4" s="92"/>
      <c r="X4" s="14" t="s">
        <v>68</v>
      </c>
      <c r="Y4" s="14"/>
      <c r="Z4" s="14"/>
      <c r="AF4" s="4"/>
      <c r="AH4" s="16"/>
      <c r="AK4" s="13"/>
      <c r="AL4" s="16"/>
      <c r="AM4" s="14"/>
      <c r="AP4" s="13"/>
    </row>
    <row r="5" spans="2:44" ht="18.75" customHeight="1" x14ac:dyDescent="0.15">
      <c r="Z5" s="16"/>
      <c r="AA5" s="16"/>
      <c r="AB5" s="16"/>
      <c r="AC5" s="16"/>
      <c r="AD5" s="93" t="s">
        <v>75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4" customFormat="1" ht="22.5" customHeight="1" x14ac:dyDescent="0.15">
      <c r="B8" s="78" t="s">
        <v>11</v>
      </c>
      <c r="C8" s="79"/>
      <c r="D8" s="79"/>
      <c r="E8" s="80"/>
      <c r="F8" s="85">
        <v>1806</v>
      </c>
      <c r="G8" s="86"/>
      <c r="H8" s="87"/>
      <c r="I8" s="85">
        <v>1812</v>
      </c>
      <c r="J8" s="86"/>
      <c r="K8" s="87"/>
      <c r="L8" s="85">
        <v>1972</v>
      </c>
      <c r="M8" s="86"/>
      <c r="N8" s="87"/>
      <c r="O8" s="85">
        <f t="shared" ref="O8:O32" si="0">I8+L8</f>
        <v>3784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468</v>
      </c>
      <c r="AB8" s="86"/>
      <c r="AC8" s="86"/>
      <c r="AD8" s="87"/>
      <c r="AE8" s="85">
        <v>494</v>
      </c>
      <c r="AF8" s="86"/>
      <c r="AG8" s="86"/>
      <c r="AH8" s="87"/>
      <c r="AI8" s="85">
        <v>519</v>
      </c>
      <c r="AJ8" s="86"/>
      <c r="AK8" s="86"/>
      <c r="AL8" s="87"/>
      <c r="AM8" s="84">
        <f t="shared" ref="AM8:AM31" si="1">AE8+AI8</f>
        <v>1013</v>
      </c>
      <c r="AN8" s="84"/>
      <c r="AO8" s="84"/>
      <c r="AP8" s="84"/>
      <c r="AR8" s="3"/>
    </row>
    <row r="9" spans="2:44" s="4" customFormat="1" ht="22.5" customHeight="1" x14ac:dyDescent="0.15">
      <c r="B9" s="78" t="s">
        <v>12</v>
      </c>
      <c r="C9" s="79"/>
      <c r="D9" s="79"/>
      <c r="E9" s="80"/>
      <c r="F9" s="81">
        <v>94</v>
      </c>
      <c r="G9" s="82"/>
      <c r="H9" s="83"/>
      <c r="I9" s="81">
        <v>84</v>
      </c>
      <c r="J9" s="82"/>
      <c r="K9" s="83"/>
      <c r="L9" s="81">
        <v>71</v>
      </c>
      <c r="M9" s="82"/>
      <c r="N9" s="83"/>
      <c r="O9" s="81">
        <f t="shared" si="0"/>
        <v>155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R9" s="3"/>
    </row>
    <row r="10" spans="2:44" s="4" customFormat="1" ht="22.5" customHeight="1" x14ac:dyDescent="0.15">
      <c r="B10" s="78" t="s">
        <v>15</v>
      </c>
      <c r="C10" s="79"/>
      <c r="D10" s="79"/>
      <c r="E10" s="80"/>
      <c r="F10" s="81">
        <v>214</v>
      </c>
      <c r="G10" s="82"/>
      <c r="H10" s="83"/>
      <c r="I10" s="81">
        <v>183</v>
      </c>
      <c r="J10" s="82"/>
      <c r="K10" s="83"/>
      <c r="L10" s="81">
        <v>198</v>
      </c>
      <c r="M10" s="82"/>
      <c r="N10" s="83"/>
      <c r="O10" s="81">
        <f t="shared" si="0"/>
        <v>381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268</v>
      </c>
      <c r="AB10" s="82"/>
      <c r="AC10" s="82"/>
      <c r="AD10" s="83"/>
      <c r="AE10" s="81">
        <v>251</v>
      </c>
      <c r="AF10" s="82"/>
      <c r="AG10" s="82"/>
      <c r="AH10" s="83"/>
      <c r="AI10" s="81">
        <v>285</v>
      </c>
      <c r="AJ10" s="82"/>
      <c r="AK10" s="82"/>
      <c r="AL10" s="83"/>
      <c r="AM10" s="77">
        <f t="shared" si="1"/>
        <v>536</v>
      </c>
      <c r="AN10" s="77"/>
      <c r="AO10" s="77"/>
      <c r="AP10" s="77"/>
      <c r="AR10" s="3"/>
    </row>
    <row r="11" spans="2:44" s="4" customFormat="1" ht="22.5" customHeight="1" x14ac:dyDescent="0.15">
      <c r="B11" s="78" t="s">
        <v>19</v>
      </c>
      <c r="C11" s="79"/>
      <c r="D11" s="79"/>
      <c r="E11" s="80"/>
      <c r="F11" s="81">
        <v>116</v>
      </c>
      <c r="G11" s="82"/>
      <c r="H11" s="83"/>
      <c r="I11" s="81">
        <v>99</v>
      </c>
      <c r="J11" s="82"/>
      <c r="K11" s="83"/>
      <c r="L11" s="81">
        <v>120</v>
      </c>
      <c r="M11" s="82"/>
      <c r="N11" s="83"/>
      <c r="O11" s="81">
        <f t="shared" si="0"/>
        <v>219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428</v>
      </c>
      <c r="AB11" s="82"/>
      <c r="AC11" s="82"/>
      <c r="AD11" s="83"/>
      <c r="AE11" s="81">
        <v>465</v>
      </c>
      <c r="AF11" s="82"/>
      <c r="AG11" s="82"/>
      <c r="AH11" s="83"/>
      <c r="AI11" s="81">
        <v>493</v>
      </c>
      <c r="AJ11" s="82"/>
      <c r="AK11" s="82"/>
      <c r="AL11" s="83"/>
      <c r="AM11" s="77">
        <f t="shared" si="1"/>
        <v>958</v>
      </c>
      <c r="AN11" s="77"/>
      <c r="AO11" s="77"/>
      <c r="AP11" s="77"/>
      <c r="AR11" s="3"/>
    </row>
    <row r="12" spans="2:44" s="4" customFormat="1" ht="22.5" customHeight="1" x14ac:dyDescent="0.15">
      <c r="B12" s="78" t="s">
        <v>25</v>
      </c>
      <c r="C12" s="79"/>
      <c r="D12" s="79"/>
      <c r="E12" s="80"/>
      <c r="F12" s="81">
        <v>160</v>
      </c>
      <c r="G12" s="82"/>
      <c r="H12" s="83"/>
      <c r="I12" s="81">
        <v>165</v>
      </c>
      <c r="J12" s="82"/>
      <c r="K12" s="83"/>
      <c r="L12" s="81">
        <v>166</v>
      </c>
      <c r="M12" s="82"/>
      <c r="N12" s="83"/>
      <c r="O12" s="81">
        <f t="shared" si="0"/>
        <v>331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155</v>
      </c>
      <c r="AF12" s="82"/>
      <c r="AG12" s="82"/>
      <c r="AH12" s="83"/>
      <c r="AI12" s="81">
        <v>178</v>
      </c>
      <c r="AJ12" s="82"/>
      <c r="AK12" s="82"/>
      <c r="AL12" s="83"/>
      <c r="AM12" s="77">
        <f t="shared" si="1"/>
        <v>333</v>
      </c>
      <c r="AN12" s="77"/>
      <c r="AO12" s="77"/>
      <c r="AP12" s="77"/>
      <c r="AR12" s="3"/>
    </row>
    <row r="13" spans="2:44" s="4" customFormat="1" ht="22.5" customHeight="1" x14ac:dyDescent="0.15">
      <c r="B13" s="78" t="s">
        <v>29</v>
      </c>
      <c r="C13" s="79"/>
      <c r="D13" s="79"/>
      <c r="E13" s="80"/>
      <c r="F13" s="81">
        <v>103</v>
      </c>
      <c r="G13" s="82"/>
      <c r="H13" s="83"/>
      <c r="I13" s="81">
        <v>93</v>
      </c>
      <c r="J13" s="82"/>
      <c r="K13" s="83"/>
      <c r="L13" s="81">
        <v>95</v>
      </c>
      <c r="M13" s="82"/>
      <c r="N13" s="83"/>
      <c r="O13" s="81">
        <f t="shared" si="0"/>
        <v>188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131</v>
      </c>
      <c r="AB13" s="82"/>
      <c r="AC13" s="82"/>
      <c r="AD13" s="83"/>
      <c r="AE13" s="81">
        <v>124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249</v>
      </c>
      <c r="AN13" s="77"/>
      <c r="AO13" s="77"/>
      <c r="AP13" s="77"/>
      <c r="AR13" s="3"/>
    </row>
    <row r="14" spans="2:44" s="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1341</v>
      </c>
      <c r="AB14" s="82"/>
      <c r="AC14" s="82"/>
      <c r="AD14" s="83"/>
      <c r="AE14" s="81">
        <v>1249</v>
      </c>
      <c r="AF14" s="82"/>
      <c r="AG14" s="82"/>
      <c r="AH14" s="83"/>
      <c r="AI14" s="81">
        <v>1383</v>
      </c>
      <c r="AJ14" s="82"/>
      <c r="AK14" s="82"/>
      <c r="AL14" s="83"/>
      <c r="AM14" s="77">
        <f t="shared" si="1"/>
        <v>2632</v>
      </c>
      <c r="AN14" s="77"/>
      <c r="AO14" s="77"/>
      <c r="AP14" s="77"/>
      <c r="AR14" s="3"/>
    </row>
    <row r="15" spans="2:44" s="4" customFormat="1" ht="22.5" customHeight="1" x14ac:dyDescent="0.15">
      <c r="B15" s="78" t="s">
        <v>33</v>
      </c>
      <c r="C15" s="79"/>
      <c r="D15" s="79"/>
      <c r="E15" s="80"/>
      <c r="F15" s="81">
        <v>245</v>
      </c>
      <c r="G15" s="82"/>
      <c r="H15" s="83"/>
      <c r="I15" s="81">
        <v>249</v>
      </c>
      <c r="J15" s="82"/>
      <c r="K15" s="83"/>
      <c r="L15" s="81">
        <v>277</v>
      </c>
      <c r="M15" s="82"/>
      <c r="N15" s="83"/>
      <c r="O15" s="81">
        <f t="shared" si="0"/>
        <v>526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15</v>
      </c>
      <c r="AB15" s="82"/>
      <c r="AC15" s="82"/>
      <c r="AD15" s="83"/>
      <c r="AE15" s="81">
        <v>9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21</v>
      </c>
      <c r="AN15" s="77"/>
      <c r="AO15" s="77"/>
      <c r="AP15" s="77"/>
      <c r="AR15" s="3"/>
    </row>
    <row r="16" spans="2:44" s="4" customFormat="1" ht="22.5" customHeight="1" x14ac:dyDescent="0.15">
      <c r="B16" s="78" t="s">
        <v>2</v>
      </c>
      <c r="C16" s="79"/>
      <c r="D16" s="79"/>
      <c r="E16" s="80"/>
      <c r="F16" s="81">
        <v>237</v>
      </c>
      <c r="G16" s="82"/>
      <c r="H16" s="83"/>
      <c r="I16" s="81">
        <v>211</v>
      </c>
      <c r="J16" s="82"/>
      <c r="K16" s="83"/>
      <c r="L16" s="81">
        <v>245</v>
      </c>
      <c r="M16" s="82"/>
      <c r="N16" s="83"/>
      <c r="O16" s="81">
        <f t="shared" si="0"/>
        <v>456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50</v>
      </c>
      <c r="AB16" s="82"/>
      <c r="AC16" s="82"/>
      <c r="AD16" s="83"/>
      <c r="AE16" s="81">
        <v>40</v>
      </c>
      <c r="AF16" s="82"/>
      <c r="AG16" s="82"/>
      <c r="AH16" s="83"/>
      <c r="AI16" s="81">
        <v>51</v>
      </c>
      <c r="AJ16" s="82"/>
      <c r="AK16" s="82"/>
      <c r="AL16" s="83"/>
      <c r="AM16" s="77">
        <f t="shared" si="1"/>
        <v>91</v>
      </c>
      <c r="AN16" s="77"/>
      <c r="AO16" s="77"/>
      <c r="AP16" s="77"/>
      <c r="AR16" s="3"/>
    </row>
    <row r="17" spans="2:47" s="4" customFormat="1" ht="22.5" customHeight="1" x14ac:dyDescent="0.15">
      <c r="B17" s="78" t="s">
        <v>9</v>
      </c>
      <c r="C17" s="79"/>
      <c r="D17" s="79"/>
      <c r="E17" s="80"/>
      <c r="F17" s="81">
        <v>127</v>
      </c>
      <c r="G17" s="82"/>
      <c r="H17" s="83"/>
      <c r="I17" s="81">
        <v>163</v>
      </c>
      <c r="J17" s="82"/>
      <c r="K17" s="83"/>
      <c r="L17" s="81">
        <v>189</v>
      </c>
      <c r="M17" s="82"/>
      <c r="N17" s="83"/>
      <c r="O17" s="81">
        <f t="shared" si="0"/>
        <v>352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238</v>
      </c>
      <c r="AB17" s="82"/>
      <c r="AC17" s="82"/>
      <c r="AD17" s="83"/>
      <c r="AE17" s="81">
        <v>226</v>
      </c>
      <c r="AF17" s="82"/>
      <c r="AG17" s="82"/>
      <c r="AH17" s="83"/>
      <c r="AI17" s="81">
        <v>244</v>
      </c>
      <c r="AJ17" s="82"/>
      <c r="AK17" s="82"/>
      <c r="AL17" s="83"/>
      <c r="AM17" s="77">
        <f t="shared" si="1"/>
        <v>470</v>
      </c>
      <c r="AN17" s="77"/>
      <c r="AO17" s="77"/>
      <c r="AP17" s="77"/>
      <c r="AR17" s="3"/>
    </row>
    <row r="18" spans="2:47" s="4" customFormat="1" ht="22.5" customHeight="1" x14ac:dyDescent="0.15">
      <c r="B18" s="78" t="s">
        <v>38</v>
      </c>
      <c r="C18" s="79"/>
      <c r="D18" s="79"/>
      <c r="E18" s="80"/>
      <c r="F18" s="81">
        <v>148</v>
      </c>
      <c r="G18" s="82"/>
      <c r="H18" s="83"/>
      <c r="I18" s="81">
        <v>156</v>
      </c>
      <c r="J18" s="82"/>
      <c r="K18" s="83"/>
      <c r="L18" s="81">
        <v>181</v>
      </c>
      <c r="M18" s="82"/>
      <c r="N18" s="83"/>
      <c r="O18" s="81">
        <f t="shared" si="0"/>
        <v>337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234</v>
      </c>
      <c r="AB18" s="82"/>
      <c r="AC18" s="82"/>
      <c r="AD18" s="83"/>
      <c r="AE18" s="81">
        <v>196</v>
      </c>
      <c r="AF18" s="82"/>
      <c r="AG18" s="82"/>
      <c r="AH18" s="83"/>
      <c r="AI18" s="81">
        <v>202</v>
      </c>
      <c r="AJ18" s="82"/>
      <c r="AK18" s="82"/>
      <c r="AL18" s="83"/>
      <c r="AM18" s="77">
        <f t="shared" si="1"/>
        <v>398</v>
      </c>
      <c r="AN18" s="77"/>
      <c r="AO18" s="77"/>
      <c r="AP18" s="77"/>
      <c r="AR18" s="3"/>
    </row>
    <row r="19" spans="2:47" s="4" customFormat="1" ht="22.5" customHeight="1" x14ac:dyDescent="0.15">
      <c r="B19" s="78" t="s">
        <v>40</v>
      </c>
      <c r="C19" s="79"/>
      <c r="D19" s="79"/>
      <c r="E19" s="80"/>
      <c r="F19" s="81">
        <v>149</v>
      </c>
      <c r="G19" s="82"/>
      <c r="H19" s="83"/>
      <c r="I19" s="81">
        <v>136</v>
      </c>
      <c r="J19" s="82"/>
      <c r="K19" s="83"/>
      <c r="L19" s="81">
        <v>148</v>
      </c>
      <c r="M19" s="82"/>
      <c r="N19" s="83"/>
      <c r="O19" s="81">
        <f t="shared" si="0"/>
        <v>284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70</v>
      </c>
      <c r="AB19" s="82"/>
      <c r="AC19" s="82"/>
      <c r="AD19" s="83"/>
      <c r="AE19" s="81">
        <v>52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113</v>
      </c>
      <c r="AN19" s="77"/>
      <c r="AO19" s="77"/>
      <c r="AP19" s="77"/>
      <c r="AR19" s="3"/>
    </row>
    <row r="20" spans="2:47" s="4" customFormat="1" ht="22.5" customHeight="1" x14ac:dyDescent="0.15">
      <c r="B20" s="78" t="s">
        <v>17</v>
      </c>
      <c r="C20" s="79"/>
      <c r="D20" s="79"/>
      <c r="E20" s="80"/>
      <c r="F20" s="81">
        <v>74</v>
      </c>
      <c r="G20" s="82"/>
      <c r="H20" s="83"/>
      <c r="I20" s="81">
        <v>63</v>
      </c>
      <c r="J20" s="82"/>
      <c r="K20" s="83"/>
      <c r="L20" s="81">
        <v>59</v>
      </c>
      <c r="M20" s="82"/>
      <c r="N20" s="83"/>
      <c r="O20" s="81">
        <f t="shared" si="0"/>
        <v>122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111</v>
      </c>
      <c r="AB20" s="82"/>
      <c r="AC20" s="82"/>
      <c r="AD20" s="83"/>
      <c r="AE20" s="81">
        <v>99</v>
      </c>
      <c r="AF20" s="82"/>
      <c r="AG20" s="82"/>
      <c r="AH20" s="83"/>
      <c r="AI20" s="81">
        <v>131</v>
      </c>
      <c r="AJ20" s="82"/>
      <c r="AK20" s="82"/>
      <c r="AL20" s="83"/>
      <c r="AM20" s="77">
        <f t="shared" si="1"/>
        <v>230</v>
      </c>
      <c r="AN20" s="77"/>
      <c r="AO20" s="77"/>
      <c r="AP20" s="77"/>
      <c r="AR20" s="3"/>
    </row>
    <row r="21" spans="2:47" s="4" customFormat="1" ht="22.5" customHeight="1" x14ac:dyDescent="0.15"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45</v>
      </c>
      <c r="J21" s="82"/>
      <c r="K21" s="83"/>
      <c r="L21" s="81">
        <v>75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113</v>
      </c>
      <c r="AB21" s="82"/>
      <c r="AC21" s="82"/>
      <c r="AD21" s="83"/>
      <c r="AE21" s="81">
        <v>98</v>
      </c>
      <c r="AF21" s="82"/>
      <c r="AG21" s="82"/>
      <c r="AH21" s="83"/>
      <c r="AI21" s="81">
        <v>119</v>
      </c>
      <c r="AJ21" s="82"/>
      <c r="AK21" s="82"/>
      <c r="AL21" s="83"/>
      <c r="AM21" s="77">
        <f t="shared" si="1"/>
        <v>217</v>
      </c>
      <c r="AN21" s="77"/>
      <c r="AO21" s="77"/>
      <c r="AP21" s="77"/>
      <c r="AR21" s="3"/>
    </row>
    <row r="22" spans="2:47" s="4" customFormat="1" ht="22.5" customHeight="1" x14ac:dyDescent="0.15"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34</v>
      </c>
      <c r="M22" s="82"/>
      <c r="N22" s="83"/>
      <c r="O22" s="81">
        <f t="shared" si="0"/>
        <v>67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248</v>
      </c>
      <c r="AB22" s="82"/>
      <c r="AC22" s="82"/>
      <c r="AD22" s="83"/>
      <c r="AE22" s="81">
        <v>248</v>
      </c>
      <c r="AF22" s="82"/>
      <c r="AG22" s="82"/>
      <c r="AH22" s="83"/>
      <c r="AI22" s="81">
        <v>290</v>
      </c>
      <c r="AJ22" s="82"/>
      <c r="AK22" s="82"/>
      <c r="AL22" s="83"/>
      <c r="AM22" s="77">
        <f t="shared" si="1"/>
        <v>538</v>
      </c>
      <c r="AN22" s="77"/>
      <c r="AO22" s="77"/>
      <c r="AP22" s="77"/>
      <c r="AR22" s="3"/>
    </row>
    <row r="23" spans="2:47" s="4" customFormat="1" ht="22.5" customHeight="1" x14ac:dyDescent="0.15">
      <c r="B23" s="78" t="s">
        <v>36</v>
      </c>
      <c r="C23" s="79"/>
      <c r="D23" s="79"/>
      <c r="E23" s="80"/>
      <c r="F23" s="81">
        <v>179</v>
      </c>
      <c r="G23" s="82"/>
      <c r="H23" s="83"/>
      <c r="I23" s="81">
        <v>158</v>
      </c>
      <c r="J23" s="82"/>
      <c r="K23" s="83"/>
      <c r="L23" s="81">
        <v>179</v>
      </c>
      <c r="M23" s="82"/>
      <c r="N23" s="83"/>
      <c r="O23" s="81">
        <f t="shared" si="0"/>
        <v>337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18</v>
      </c>
      <c r="AB23" s="82"/>
      <c r="AC23" s="82"/>
      <c r="AD23" s="83"/>
      <c r="AE23" s="81">
        <v>11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28</v>
      </c>
      <c r="AN23" s="77"/>
      <c r="AO23" s="77"/>
      <c r="AP23" s="77"/>
      <c r="AR23" s="3"/>
    </row>
    <row r="24" spans="2:47" s="4" customFormat="1" ht="22.5" customHeight="1" x14ac:dyDescent="0.15">
      <c r="B24" s="78" t="s">
        <v>52</v>
      </c>
      <c r="C24" s="79"/>
      <c r="D24" s="79"/>
      <c r="E24" s="80"/>
      <c r="F24" s="81">
        <v>226</v>
      </c>
      <c r="G24" s="82"/>
      <c r="H24" s="83"/>
      <c r="I24" s="81">
        <v>228</v>
      </c>
      <c r="J24" s="82"/>
      <c r="K24" s="83"/>
      <c r="L24" s="81">
        <v>231</v>
      </c>
      <c r="M24" s="82"/>
      <c r="N24" s="83"/>
      <c r="O24" s="81">
        <f t="shared" si="0"/>
        <v>459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140</v>
      </c>
      <c r="AB24" s="82"/>
      <c r="AC24" s="82"/>
      <c r="AD24" s="83"/>
      <c r="AE24" s="81">
        <v>118</v>
      </c>
      <c r="AF24" s="82"/>
      <c r="AG24" s="82"/>
      <c r="AH24" s="83"/>
      <c r="AI24" s="81">
        <v>127</v>
      </c>
      <c r="AJ24" s="82"/>
      <c r="AK24" s="82"/>
      <c r="AL24" s="83"/>
      <c r="AM24" s="77">
        <f t="shared" si="1"/>
        <v>245</v>
      </c>
      <c r="AN24" s="77"/>
      <c r="AO24" s="77"/>
      <c r="AP24" s="77"/>
      <c r="AR24" s="3"/>
    </row>
    <row r="25" spans="2:47" s="4" customFormat="1" ht="22.5" customHeight="1" x14ac:dyDescent="0.15">
      <c r="B25" s="78" t="s">
        <v>54</v>
      </c>
      <c r="C25" s="79"/>
      <c r="D25" s="79"/>
      <c r="E25" s="80"/>
      <c r="F25" s="81">
        <v>175</v>
      </c>
      <c r="G25" s="82"/>
      <c r="H25" s="83"/>
      <c r="I25" s="81">
        <v>157</v>
      </c>
      <c r="J25" s="82"/>
      <c r="K25" s="83"/>
      <c r="L25" s="81">
        <v>178</v>
      </c>
      <c r="M25" s="82"/>
      <c r="N25" s="83"/>
      <c r="O25" s="81">
        <f t="shared" si="0"/>
        <v>335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245</v>
      </c>
      <c r="AB25" s="82"/>
      <c r="AC25" s="82"/>
      <c r="AD25" s="83"/>
      <c r="AE25" s="81">
        <v>190</v>
      </c>
      <c r="AF25" s="82"/>
      <c r="AG25" s="82"/>
      <c r="AH25" s="83"/>
      <c r="AI25" s="81">
        <v>201</v>
      </c>
      <c r="AJ25" s="82"/>
      <c r="AK25" s="82"/>
      <c r="AL25" s="83"/>
      <c r="AM25" s="77">
        <f t="shared" si="1"/>
        <v>391</v>
      </c>
      <c r="AN25" s="77"/>
      <c r="AO25" s="77"/>
      <c r="AP25" s="77"/>
      <c r="AR25" s="3"/>
    </row>
    <row r="26" spans="2:47" s="4" customFormat="1" ht="22.5" customHeight="1" x14ac:dyDescent="0.15">
      <c r="B26" s="78" t="s">
        <v>55</v>
      </c>
      <c r="C26" s="79"/>
      <c r="D26" s="79"/>
      <c r="E26" s="80"/>
      <c r="F26" s="81">
        <v>175</v>
      </c>
      <c r="G26" s="82"/>
      <c r="H26" s="83"/>
      <c r="I26" s="81">
        <v>167</v>
      </c>
      <c r="J26" s="82"/>
      <c r="K26" s="83"/>
      <c r="L26" s="81">
        <v>186</v>
      </c>
      <c r="M26" s="82"/>
      <c r="N26" s="83"/>
      <c r="O26" s="81">
        <f t="shared" si="0"/>
        <v>353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153</v>
      </c>
      <c r="AB26" s="82"/>
      <c r="AC26" s="82"/>
      <c r="AD26" s="83"/>
      <c r="AE26" s="81">
        <v>134</v>
      </c>
      <c r="AF26" s="82"/>
      <c r="AG26" s="82"/>
      <c r="AH26" s="83"/>
      <c r="AI26" s="81">
        <v>149</v>
      </c>
      <c r="AJ26" s="82"/>
      <c r="AK26" s="82"/>
      <c r="AL26" s="83"/>
      <c r="AM26" s="77">
        <f t="shared" si="1"/>
        <v>283</v>
      </c>
      <c r="AN26" s="77"/>
      <c r="AO26" s="77"/>
      <c r="AP26" s="77"/>
      <c r="AR26" s="3"/>
    </row>
    <row r="27" spans="2:47" s="4" customFormat="1" ht="22.5" customHeight="1" x14ac:dyDescent="0.15">
      <c r="B27" s="78" t="s">
        <v>56</v>
      </c>
      <c r="C27" s="79"/>
      <c r="D27" s="79"/>
      <c r="E27" s="80"/>
      <c r="F27" s="81">
        <v>142</v>
      </c>
      <c r="G27" s="82"/>
      <c r="H27" s="83"/>
      <c r="I27" s="81">
        <v>122</v>
      </c>
      <c r="J27" s="82"/>
      <c r="K27" s="83"/>
      <c r="L27" s="81">
        <v>149</v>
      </c>
      <c r="M27" s="82"/>
      <c r="N27" s="83"/>
      <c r="O27" s="81">
        <f t="shared" si="0"/>
        <v>271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180</v>
      </c>
      <c r="AB27" s="82"/>
      <c r="AC27" s="82"/>
      <c r="AD27" s="83"/>
      <c r="AE27" s="81">
        <v>158</v>
      </c>
      <c r="AF27" s="82"/>
      <c r="AG27" s="82"/>
      <c r="AH27" s="83"/>
      <c r="AI27" s="81">
        <v>120</v>
      </c>
      <c r="AJ27" s="82"/>
      <c r="AK27" s="82"/>
      <c r="AL27" s="83"/>
      <c r="AM27" s="77">
        <f t="shared" si="1"/>
        <v>278</v>
      </c>
      <c r="AN27" s="77"/>
      <c r="AO27" s="77"/>
      <c r="AP27" s="77"/>
      <c r="AR27" s="3"/>
    </row>
    <row r="28" spans="2:47" s="4" customFormat="1" ht="22.5" customHeight="1" x14ac:dyDescent="0.15">
      <c r="B28" s="78" t="s">
        <v>57</v>
      </c>
      <c r="C28" s="79"/>
      <c r="D28" s="79"/>
      <c r="E28" s="80"/>
      <c r="F28" s="81">
        <v>57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205</v>
      </c>
      <c r="AB28" s="82"/>
      <c r="AC28" s="82"/>
      <c r="AD28" s="83"/>
      <c r="AE28" s="81">
        <v>178</v>
      </c>
      <c r="AF28" s="82"/>
      <c r="AG28" s="82"/>
      <c r="AH28" s="83"/>
      <c r="AI28" s="81">
        <v>199</v>
      </c>
      <c r="AJ28" s="82"/>
      <c r="AK28" s="82"/>
      <c r="AL28" s="83"/>
      <c r="AM28" s="77">
        <f t="shared" si="1"/>
        <v>377</v>
      </c>
      <c r="AN28" s="77"/>
      <c r="AO28" s="77"/>
      <c r="AP28" s="77"/>
      <c r="AR28" s="15"/>
      <c r="AS28" s="15" t="s">
        <v>34</v>
      </c>
      <c r="AT28" s="15" t="s">
        <v>60</v>
      </c>
      <c r="AU28" s="15" t="s">
        <v>61</v>
      </c>
    </row>
    <row r="29" spans="2:47" s="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204</v>
      </c>
      <c r="AB29" s="82"/>
      <c r="AC29" s="82"/>
      <c r="AD29" s="83"/>
      <c r="AE29" s="81">
        <v>200</v>
      </c>
      <c r="AF29" s="82"/>
      <c r="AG29" s="82"/>
      <c r="AH29" s="83"/>
      <c r="AI29" s="81">
        <v>141</v>
      </c>
      <c r="AJ29" s="82"/>
      <c r="AK29" s="82"/>
      <c r="AL29" s="83"/>
      <c r="AM29" s="77">
        <f t="shared" si="1"/>
        <v>341</v>
      </c>
      <c r="AN29" s="77"/>
      <c r="AO29" s="77"/>
      <c r="AP29" s="77"/>
      <c r="AR29" s="15" t="s">
        <v>3</v>
      </c>
      <c r="AS29" s="11">
        <f>AE31</f>
        <v>11638</v>
      </c>
      <c r="AT29" s="11">
        <v>4322</v>
      </c>
      <c r="AU29" s="12">
        <f>IF(OR(AS29=0,AT29=0),"",ROUNDDOWN(AT29/AS29,4))</f>
        <v>0.37130000000000002</v>
      </c>
    </row>
    <row r="30" spans="2:47" s="4" customFormat="1" ht="22.5" customHeight="1" x14ac:dyDescent="0.15">
      <c r="B30" s="78" t="s">
        <v>48</v>
      </c>
      <c r="C30" s="79"/>
      <c r="D30" s="79"/>
      <c r="E30" s="80"/>
      <c r="F30" s="81">
        <v>1469</v>
      </c>
      <c r="G30" s="82"/>
      <c r="H30" s="83"/>
      <c r="I30" s="81">
        <v>1460</v>
      </c>
      <c r="J30" s="82"/>
      <c r="K30" s="83"/>
      <c r="L30" s="81">
        <v>1616</v>
      </c>
      <c r="M30" s="82"/>
      <c r="N30" s="83"/>
      <c r="O30" s="81">
        <f t="shared" si="0"/>
        <v>3076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41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15" t="s">
        <v>5</v>
      </c>
      <c r="AS30" s="11">
        <f>AI31</f>
        <v>12688</v>
      </c>
      <c r="AT30" s="11">
        <v>5822</v>
      </c>
      <c r="AU30" s="12">
        <f>IF(OR(AS30=0,AT30=0),"",ROUNDDOWN(AT30/AS30,4))</f>
        <v>0.45879999999999999</v>
      </c>
    </row>
    <row r="31" spans="2:47" s="4" customFormat="1" ht="22.5" customHeight="1" x14ac:dyDescent="0.15">
      <c r="B31" s="78" t="s">
        <v>24</v>
      </c>
      <c r="C31" s="79"/>
      <c r="D31" s="79"/>
      <c r="E31" s="80"/>
      <c r="F31" s="81">
        <v>536</v>
      </c>
      <c r="G31" s="82"/>
      <c r="H31" s="83"/>
      <c r="I31" s="81">
        <v>549</v>
      </c>
      <c r="J31" s="82"/>
      <c r="K31" s="83"/>
      <c r="L31" s="81">
        <v>578</v>
      </c>
      <c r="M31" s="82"/>
      <c r="N31" s="83"/>
      <c r="O31" s="81">
        <f t="shared" si="0"/>
        <v>1127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12196</v>
      </c>
      <c r="AB31" s="82"/>
      <c r="AC31" s="82"/>
      <c r="AD31" s="83"/>
      <c r="AE31" s="81">
        <f>SUM(I8:K32,AE8:AH30)</f>
        <v>11638</v>
      </c>
      <c r="AF31" s="82"/>
      <c r="AG31" s="82"/>
      <c r="AH31" s="83"/>
      <c r="AI31" s="81">
        <f>SUM(L8:N32,AI8:AL30)</f>
        <v>12688</v>
      </c>
      <c r="AJ31" s="82"/>
      <c r="AK31" s="82"/>
      <c r="AL31" s="83"/>
      <c r="AM31" s="77">
        <f t="shared" si="1"/>
        <v>24326</v>
      </c>
      <c r="AN31" s="77"/>
      <c r="AO31" s="77"/>
      <c r="AP31" s="77"/>
      <c r="AR31" s="15" t="s">
        <v>7</v>
      </c>
      <c r="AS31" s="11">
        <f>AM31</f>
        <v>24326</v>
      </c>
      <c r="AT31" s="11">
        <f>AT29+AT30</f>
        <v>10144</v>
      </c>
      <c r="AU31" s="12">
        <f>IF(OR(AS31=0,AT31=0),"",ROUNDDOWN(AT31/AS31,4))</f>
        <v>0.41699999999999998</v>
      </c>
    </row>
    <row r="32" spans="2:47" s="4" customFormat="1" ht="22.5" customHeight="1" x14ac:dyDescent="0.15">
      <c r="B32" s="71" t="s">
        <v>23</v>
      </c>
      <c r="C32" s="72"/>
      <c r="D32" s="72"/>
      <c r="E32" s="73"/>
      <c r="F32" s="74">
        <v>427</v>
      </c>
      <c r="G32" s="75"/>
      <c r="H32" s="76"/>
      <c r="I32" s="74">
        <v>392</v>
      </c>
      <c r="J32" s="75"/>
      <c r="K32" s="76"/>
      <c r="L32" s="74">
        <v>439</v>
      </c>
      <c r="M32" s="75"/>
      <c r="N32" s="76"/>
      <c r="O32" s="74">
        <f t="shared" si="0"/>
        <v>831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3"/>
    </row>
    <row r="33" spans="3:39" ht="15.75" customHeight="1" x14ac:dyDescent="0.15"/>
    <row r="34" spans="3:39" ht="18.75" customHeight="1" x14ac:dyDescent="0.15">
      <c r="D34" s="13" t="s">
        <v>42</v>
      </c>
      <c r="E34" s="67" t="s">
        <v>76</v>
      </c>
      <c r="F34" s="67"/>
      <c r="G34" s="1" t="s">
        <v>4</v>
      </c>
      <c r="L34" s="1" t="s">
        <v>64</v>
      </c>
      <c r="O34" s="68" t="s">
        <v>77</v>
      </c>
      <c r="P34" s="68"/>
      <c r="Q34" s="68"/>
      <c r="R34" s="68"/>
      <c r="S34" s="1" t="s">
        <v>4</v>
      </c>
      <c r="AG34" s="13" t="s">
        <v>59</v>
      </c>
      <c r="AH34" s="69">
        <f>AT31</f>
        <v>10144</v>
      </c>
      <c r="AI34" s="69"/>
      <c r="AJ34" s="69"/>
      <c r="AK34" s="69"/>
      <c r="AL34" s="69"/>
      <c r="AM34" s="1" t="s">
        <v>4</v>
      </c>
    </row>
    <row r="35" spans="3:39" ht="6" customHeight="1" x14ac:dyDescent="0.15"/>
    <row r="36" spans="3:39" ht="18.75" customHeight="1" x14ac:dyDescent="0.15">
      <c r="D36" s="13" t="s">
        <v>42</v>
      </c>
      <c r="E36" s="68" t="s">
        <v>78</v>
      </c>
      <c r="F36" s="68"/>
      <c r="G36" s="1" t="s">
        <v>47</v>
      </c>
      <c r="L36" s="1" t="s">
        <v>64</v>
      </c>
      <c r="O36" s="68" t="s">
        <v>79</v>
      </c>
      <c r="P36" s="68"/>
      <c r="Q36" s="68"/>
      <c r="R36" s="68"/>
      <c r="S36" s="1" t="s">
        <v>47</v>
      </c>
      <c r="Y36" s="1" t="s">
        <v>65</v>
      </c>
      <c r="AG36" s="13" t="s">
        <v>3</v>
      </c>
      <c r="AH36" s="69">
        <f>AT29</f>
        <v>4322</v>
      </c>
      <c r="AI36" s="69"/>
      <c r="AJ36" s="69"/>
      <c r="AK36" s="69"/>
      <c r="AL36" s="69"/>
      <c r="AM36" s="1" t="s">
        <v>4</v>
      </c>
    </row>
    <row r="37" spans="3:39" ht="6" customHeight="1" x14ac:dyDescent="0.15">
      <c r="AG37" s="13"/>
    </row>
    <row r="38" spans="3:39" ht="18.75" customHeight="1" x14ac:dyDescent="0.15">
      <c r="C38" s="14" t="s">
        <v>69</v>
      </c>
      <c r="AG38" s="13" t="s">
        <v>5</v>
      </c>
      <c r="AH38" s="69">
        <f>AT30</f>
        <v>5822</v>
      </c>
      <c r="AI38" s="69"/>
      <c r="AJ38" s="69"/>
      <c r="AK38" s="69"/>
      <c r="AL38" s="69"/>
      <c r="AM38" s="1" t="s">
        <v>4</v>
      </c>
    </row>
    <row r="39" spans="3:39" ht="6" customHeight="1" x14ac:dyDescent="0.15">
      <c r="AG39" s="13"/>
    </row>
    <row r="40" spans="3:39" ht="18.75" customHeight="1" x14ac:dyDescent="0.15">
      <c r="C40" s="6" t="s">
        <v>70</v>
      </c>
      <c r="AG40" s="13" t="s">
        <v>61</v>
      </c>
      <c r="AH40" s="70">
        <f>IF(OR(AH34=0,AM31=0),"",ROUNDDOWN(AH34/AM31*100,2))</f>
        <v>41.7</v>
      </c>
      <c r="AI40" s="70"/>
      <c r="AJ40" s="70"/>
      <c r="AK40" s="70"/>
      <c r="AL40" s="70"/>
      <c r="AM40" s="1" t="s">
        <v>1</v>
      </c>
    </row>
    <row r="42" spans="3:39" x14ac:dyDescent="0.15">
      <c r="C42" s="1" t="s">
        <v>73</v>
      </c>
      <c r="G42" s="100">
        <v>10</v>
      </c>
      <c r="H42" s="100"/>
      <c r="I42" s="1" t="s">
        <v>4</v>
      </c>
      <c r="L42" s="1" t="s">
        <v>74</v>
      </c>
      <c r="S42" s="100">
        <v>26</v>
      </c>
      <c r="T42" s="100"/>
      <c r="U42" s="100"/>
      <c r="V42" s="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S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view="pageBreakPreview" topLeftCell="A25" zoomScaleNormal="100" zoomScaleSheetLayoutView="100" workbookViewId="0">
      <selection activeCell="BA33" sqref="BA33"/>
    </sheetView>
  </sheetViews>
  <sheetFormatPr defaultRowHeight="13.5" x14ac:dyDescent="0.15"/>
  <cols>
    <col min="1" max="1" width="0.75" style="17" customWidth="1"/>
    <col min="2" max="6" width="3.5" style="17" customWidth="1"/>
    <col min="7" max="8" width="1.75" style="17" customWidth="1"/>
    <col min="9" max="9" width="3.5" style="17" customWidth="1"/>
    <col min="10" max="11" width="1.75" style="17" customWidth="1"/>
    <col min="12" max="12" width="3.5" style="17" customWidth="1"/>
    <col min="13" max="26" width="1.75" style="17" customWidth="1"/>
    <col min="27" max="30" width="1.875" style="17" customWidth="1"/>
    <col min="31" max="42" width="1.75" style="17" customWidth="1"/>
    <col min="43" max="43" width="3.875" style="17" customWidth="1"/>
    <col min="44" max="44" width="5.125" style="18" customWidth="1"/>
    <col min="45" max="47" width="8.75" style="17" customWidth="1"/>
    <col min="48" max="48" width="9" style="17" customWidth="1"/>
    <col min="49" max="16384" width="9" style="17"/>
  </cols>
  <sheetData>
    <row r="1" spans="1:47" ht="21" customHeight="1" x14ac:dyDescent="0.15">
      <c r="A1" s="21"/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21"/>
      <c r="AR1" s="22"/>
      <c r="AS1" s="21"/>
      <c r="AT1" s="21"/>
      <c r="AU1" s="21"/>
    </row>
    <row r="2" spans="1:47" ht="18.7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30" t="s">
        <v>0</v>
      </c>
      <c r="AQ2" s="21"/>
      <c r="AR2" s="22"/>
      <c r="AS2" s="21"/>
      <c r="AT2" s="21"/>
      <c r="AU2" s="21"/>
    </row>
    <row r="3" spans="1:47" ht="18.75" customHeight="1" x14ac:dyDescent="0.15">
      <c r="A3" s="21"/>
      <c r="B3" s="100" t="s">
        <v>72</v>
      </c>
      <c r="C3" s="100"/>
      <c r="D3" s="100"/>
      <c r="E3" s="100"/>
      <c r="F3" s="100"/>
      <c r="G3" s="27"/>
      <c r="H3" s="27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22" t="s">
        <v>7</v>
      </c>
      <c r="Z3" s="69">
        <v>26426</v>
      </c>
      <c r="AA3" s="69"/>
      <c r="AB3" s="69"/>
      <c r="AC3" s="69"/>
      <c r="AD3" s="91" t="s">
        <v>4</v>
      </c>
      <c r="AE3" s="91"/>
      <c r="AF3" s="24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AS3" s="21"/>
      <c r="AT3" s="21"/>
      <c r="AU3" s="21"/>
    </row>
    <row r="4" spans="1:47" ht="18.75" customHeight="1" x14ac:dyDescent="0.15">
      <c r="A4" s="21"/>
      <c r="B4" s="21"/>
      <c r="C4" s="21"/>
      <c r="D4" s="22"/>
      <c r="E4" s="21"/>
      <c r="F4" s="21"/>
      <c r="G4" s="21"/>
      <c r="H4" s="28"/>
      <c r="I4" s="69" t="s">
        <v>47</v>
      </c>
      <c r="J4" s="69"/>
      <c r="K4" s="69"/>
      <c r="L4" s="69">
        <v>11204</v>
      </c>
      <c r="M4" s="69"/>
      <c r="N4" s="69"/>
      <c r="O4" s="25"/>
      <c r="P4" s="25"/>
      <c r="Q4" s="91" t="s">
        <v>67</v>
      </c>
      <c r="R4" s="91"/>
      <c r="S4" s="91"/>
      <c r="T4" s="92">
        <v>118.23</v>
      </c>
      <c r="U4" s="92"/>
      <c r="V4" s="92"/>
      <c r="W4" s="92"/>
      <c r="X4" s="25" t="s">
        <v>68</v>
      </c>
      <c r="Y4" s="25"/>
      <c r="Z4" s="25"/>
      <c r="AA4" s="21"/>
      <c r="AB4" s="21"/>
      <c r="AC4" s="21"/>
      <c r="AD4" s="21"/>
      <c r="AE4" s="21"/>
      <c r="AF4" s="24"/>
      <c r="AG4" s="21"/>
      <c r="AH4" s="22"/>
      <c r="AI4" s="21"/>
      <c r="AJ4" s="21"/>
      <c r="AK4" s="27"/>
      <c r="AL4" s="22"/>
      <c r="AM4" s="25"/>
      <c r="AN4" s="21"/>
      <c r="AO4" s="21"/>
      <c r="AP4" s="27"/>
      <c r="AQ4" s="21"/>
      <c r="AR4" s="22"/>
      <c r="AS4" s="21"/>
      <c r="AT4" s="21"/>
      <c r="AU4" s="21"/>
    </row>
    <row r="5" spans="1:47" ht="18.7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  <c r="AA5" s="22"/>
      <c r="AB5" s="22"/>
      <c r="AC5" s="22"/>
      <c r="AD5" s="93" t="s">
        <v>80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  <c r="AQ5" s="21"/>
      <c r="AR5" s="22"/>
      <c r="AS5" s="21"/>
      <c r="AT5" s="21"/>
      <c r="AU5" s="21"/>
    </row>
    <row r="6" spans="1:47" ht="6.7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2"/>
      <c r="AS6" s="21"/>
      <c r="AT6" s="21"/>
      <c r="AU6" s="21"/>
    </row>
    <row r="7" spans="1:47" s="19" customFormat="1" ht="22.5" customHeight="1" x14ac:dyDescent="0.15">
      <c r="A7" s="23"/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  <c r="AQ7" s="23"/>
      <c r="AR7" s="23"/>
      <c r="AS7" s="23"/>
      <c r="AT7" s="23"/>
      <c r="AU7" s="23"/>
    </row>
    <row r="8" spans="1:47" s="20" customFormat="1" ht="22.5" customHeight="1" x14ac:dyDescent="0.15">
      <c r="A8" s="24"/>
      <c r="B8" s="78" t="s">
        <v>11</v>
      </c>
      <c r="C8" s="79"/>
      <c r="D8" s="79"/>
      <c r="E8" s="80"/>
      <c r="F8" s="85">
        <v>1804</v>
      </c>
      <c r="G8" s="86"/>
      <c r="H8" s="87"/>
      <c r="I8" s="85">
        <v>1807</v>
      </c>
      <c r="J8" s="86"/>
      <c r="K8" s="87"/>
      <c r="L8" s="85">
        <v>1971</v>
      </c>
      <c r="M8" s="86"/>
      <c r="N8" s="87"/>
      <c r="O8" s="85">
        <f t="shared" ref="O8:O32" si="0">I8+L8</f>
        <v>3778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468</v>
      </c>
      <c r="AB8" s="86"/>
      <c r="AC8" s="86"/>
      <c r="AD8" s="87"/>
      <c r="AE8" s="85">
        <v>494</v>
      </c>
      <c r="AF8" s="86"/>
      <c r="AG8" s="86"/>
      <c r="AH8" s="87"/>
      <c r="AI8" s="85">
        <v>519</v>
      </c>
      <c r="AJ8" s="86"/>
      <c r="AK8" s="86"/>
      <c r="AL8" s="87"/>
      <c r="AM8" s="84">
        <f t="shared" ref="AM8:AM31" si="1">AE8+AI8</f>
        <v>1013</v>
      </c>
      <c r="AN8" s="84"/>
      <c r="AO8" s="84"/>
      <c r="AP8" s="84"/>
      <c r="AQ8" s="24"/>
      <c r="AR8" s="23"/>
      <c r="AS8" s="24"/>
      <c r="AT8" s="24"/>
      <c r="AU8" s="24"/>
    </row>
    <row r="9" spans="1:47" s="20" customFormat="1" ht="22.5" customHeight="1" x14ac:dyDescent="0.15">
      <c r="A9" s="24"/>
      <c r="B9" s="78" t="s">
        <v>12</v>
      </c>
      <c r="C9" s="79"/>
      <c r="D9" s="79"/>
      <c r="E9" s="80"/>
      <c r="F9" s="81">
        <v>94</v>
      </c>
      <c r="G9" s="82"/>
      <c r="H9" s="83"/>
      <c r="I9" s="81">
        <v>84</v>
      </c>
      <c r="J9" s="82"/>
      <c r="K9" s="83"/>
      <c r="L9" s="81">
        <v>70</v>
      </c>
      <c r="M9" s="82"/>
      <c r="N9" s="83"/>
      <c r="O9" s="81">
        <f t="shared" si="0"/>
        <v>154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Q9" s="24"/>
      <c r="AR9" s="23"/>
      <c r="AS9" s="24"/>
      <c r="AT9" s="24"/>
      <c r="AU9" s="24"/>
    </row>
    <row r="10" spans="1:47" s="20" customFormat="1" ht="22.5" customHeight="1" x14ac:dyDescent="0.15">
      <c r="A10" s="24"/>
      <c r="B10" s="78" t="s">
        <v>15</v>
      </c>
      <c r="C10" s="79"/>
      <c r="D10" s="79"/>
      <c r="E10" s="80"/>
      <c r="F10" s="81">
        <v>214</v>
      </c>
      <c r="G10" s="82"/>
      <c r="H10" s="83"/>
      <c r="I10" s="81">
        <v>184</v>
      </c>
      <c r="J10" s="82"/>
      <c r="K10" s="83"/>
      <c r="L10" s="81">
        <v>197</v>
      </c>
      <c r="M10" s="82"/>
      <c r="N10" s="83"/>
      <c r="O10" s="81">
        <f t="shared" si="0"/>
        <v>381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267</v>
      </c>
      <c r="AB10" s="82"/>
      <c r="AC10" s="82"/>
      <c r="AD10" s="83"/>
      <c r="AE10" s="81">
        <v>252</v>
      </c>
      <c r="AF10" s="82"/>
      <c r="AG10" s="82"/>
      <c r="AH10" s="83"/>
      <c r="AI10" s="81">
        <v>283</v>
      </c>
      <c r="AJ10" s="82"/>
      <c r="AK10" s="82"/>
      <c r="AL10" s="83"/>
      <c r="AM10" s="77">
        <f t="shared" si="1"/>
        <v>535</v>
      </c>
      <c r="AN10" s="77"/>
      <c r="AO10" s="77"/>
      <c r="AP10" s="77"/>
      <c r="AQ10" s="24"/>
      <c r="AR10" s="23"/>
      <c r="AS10" s="24"/>
      <c r="AT10" s="24"/>
      <c r="AU10" s="24"/>
    </row>
    <row r="11" spans="1:47" s="20" customFormat="1" ht="22.5" customHeight="1" x14ac:dyDescent="0.15">
      <c r="A11" s="24"/>
      <c r="B11" s="78" t="s">
        <v>19</v>
      </c>
      <c r="C11" s="79"/>
      <c r="D11" s="79"/>
      <c r="E11" s="80"/>
      <c r="F11" s="81">
        <v>115</v>
      </c>
      <c r="G11" s="82"/>
      <c r="H11" s="83"/>
      <c r="I11" s="81">
        <v>99</v>
      </c>
      <c r="J11" s="82"/>
      <c r="K11" s="83"/>
      <c r="L11" s="81">
        <v>119</v>
      </c>
      <c r="M11" s="82"/>
      <c r="N11" s="83"/>
      <c r="O11" s="81">
        <f t="shared" si="0"/>
        <v>218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428</v>
      </c>
      <c r="AB11" s="82"/>
      <c r="AC11" s="82"/>
      <c r="AD11" s="83"/>
      <c r="AE11" s="81">
        <v>464</v>
      </c>
      <c r="AF11" s="82"/>
      <c r="AG11" s="82"/>
      <c r="AH11" s="83"/>
      <c r="AI11" s="81">
        <v>493</v>
      </c>
      <c r="AJ11" s="82"/>
      <c r="AK11" s="82"/>
      <c r="AL11" s="83"/>
      <c r="AM11" s="77">
        <f t="shared" si="1"/>
        <v>957</v>
      </c>
      <c r="AN11" s="77"/>
      <c r="AO11" s="77"/>
      <c r="AP11" s="77"/>
      <c r="AQ11" s="24"/>
      <c r="AR11" s="23"/>
      <c r="AS11" s="24"/>
      <c r="AT11" s="24"/>
      <c r="AU11" s="24"/>
    </row>
    <row r="12" spans="1:47" s="20" customFormat="1" ht="22.5" customHeight="1" x14ac:dyDescent="0.15">
      <c r="A12" s="24"/>
      <c r="B12" s="78" t="s">
        <v>25</v>
      </c>
      <c r="C12" s="79"/>
      <c r="D12" s="79"/>
      <c r="E12" s="80"/>
      <c r="F12" s="81">
        <v>159</v>
      </c>
      <c r="G12" s="82"/>
      <c r="H12" s="83"/>
      <c r="I12" s="81">
        <v>164</v>
      </c>
      <c r="J12" s="82"/>
      <c r="K12" s="83"/>
      <c r="L12" s="81">
        <v>166</v>
      </c>
      <c r="M12" s="82"/>
      <c r="N12" s="83"/>
      <c r="O12" s="81">
        <f t="shared" si="0"/>
        <v>330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156</v>
      </c>
      <c r="AF12" s="82"/>
      <c r="AG12" s="82"/>
      <c r="AH12" s="83"/>
      <c r="AI12" s="81">
        <v>179</v>
      </c>
      <c r="AJ12" s="82"/>
      <c r="AK12" s="82"/>
      <c r="AL12" s="83"/>
      <c r="AM12" s="77">
        <f t="shared" si="1"/>
        <v>335</v>
      </c>
      <c r="AN12" s="77"/>
      <c r="AO12" s="77"/>
      <c r="AP12" s="77"/>
      <c r="AQ12" s="24"/>
      <c r="AR12" s="23"/>
      <c r="AS12" s="24"/>
      <c r="AT12" s="24"/>
      <c r="AU12" s="24"/>
    </row>
    <row r="13" spans="1:47" s="20" customFormat="1" ht="22.5" customHeight="1" x14ac:dyDescent="0.15">
      <c r="A13" s="24"/>
      <c r="B13" s="78" t="s">
        <v>29</v>
      </c>
      <c r="C13" s="79"/>
      <c r="D13" s="79"/>
      <c r="E13" s="80"/>
      <c r="F13" s="81">
        <v>103</v>
      </c>
      <c r="G13" s="82"/>
      <c r="H13" s="83"/>
      <c r="I13" s="81">
        <v>92</v>
      </c>
      <c r="J13" s="82"/>
      <c r="K13" s="83"/>
      <c r="L13" s="81">
        <v>95</v>
      </c>
      <c r="M13" s="82"/>
      <c r="N13" s="83"/>
      <c r="O13" s="81">
        <f t="shared" si="0"/>
        <v>187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132</v>
      </c>
      <c r="AB13" s="82"/>
      <c r="AC13" s="82"/>
      <c r="AD13" s="83"/>
      <c r="AE13" s="81">
        <v>124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249</v>
      </c>
      <c r="AN13" s="77"/>
      <c r="AO13" s="77"/>
      <c r="AP13" s="77"/>
      <c r="AQ13" s="24"/>
      <c r="AR13" s="23"/>
      <c r="AS13" s="24"/>
      <c r="AT13" s="24"/>
      <c r="AU13" s="24"/>
    </row>
    <row r="14" spans="1:47" s="20" customFormat="1" ht="22.5" customHeight="1" x14ac:dyDescent="0.15">
      <c r="A14" s="24"/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1334</v>
      </c>
      <c r="AB14" s="82"/>
      <c r="AC14" s="82"/>
      <c r="AD14" s="83"/>
      <c r="AE14" s="81">
        <v>1245</v>
      </c>
      <c r="AF14" s="82"/>
      <c r="AG14" s="82"/>
      <c r="AH14" s="83"/>
      <c r="AI14" s="81">
        <v>1378</v>
      </c>
      <c r="AJ14" s="82"/>
      <c r="AK14" s="82"/>
      <c r="AL14" s="83"/>
      <c r="AM14" s="77">
        <f t="shared" si="1"/>
        <v>2623</v>
      </c>
      <c r="AN14" s="77"/>
      <c r="AO14" s="77"/>
      <c r="AP14" s="77"/>
      <c r="AQ14" s="24"/>
      <c r="AR14" s="23"/>
      <c r="AS14" s="24"/>
      <c r="AT14" s="24"/>
      <c r="AU14" s="24"/>
    </row>
    <row r="15" spans="1:47" s="20" customFormat="1" ht="22.5" customHeight="1" x14ac:dyDescent="0.15">
      <c r="A15" s="24"/>
      <c r="B15" s="78" t="s">
        <v>33</v>
      </c>
      <c r="C15" s="79"/>
      <c r="D15" s="79"/>
      <c r="E15" s="80"/>
      <c r="F15" s="81">
        <v>246</v>
      </c>
      <c r="G15" s="82"/>
      <c r="H15" s="83"/>
      <c r="I15" s="81">
        <v>248</v>
      </c>
      <c r="J15" s="82"/>
      <c r="K15" s="83"/>
      <c r="L15" s="81">
        <v>271</v>
      </c>
      <c r="M15" s="82"/>
      <c r="N15" s="83"/>
      <c r="O15" s="81">
        <f t="shared" si="0"/>
        <v>519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15</v>
      </c>
      <c r="AB15" s="82"/>
      <c r="AC15" s="82"/>
      <c r="AD15" s="83"/>
      <c r="AE15" s="81">
        <v>9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21</v>
      </c>
      <c r="AN15" s="77"/>
      <c r="AO15" s="77"/>
      <c r="AP15" s="77"/>
      <c r="AQ15" s="24"/>
      <c r="AR15" s="23"/>
      <c r="AS15" s="24"/>
      <c r="AT15" s="24"/>
      <c r="AU15" s="24"/>
    </row>
    <row r="16" spans="1:47" s="20" customFormat="1" ht="22.5" customHeight="1" x14ac:dyDescent="0.15">
      <c r="A16" s="24"/>
      <c r="B16" s="78" t="s">
        <v>2</v>
      </c>
      <c r="C16" s="79"/>
      <c r="D16" s="79"/>
      <c r="E16" s="80"/>
      <c r="F16" s="81">
        <v>235</v>
      </c>
      <c r="G16" s="82"/>
      <c r="H16" s="83"/>
      <c r="I16" s="81">
        <v>208</v>
      </c>
      <c r="J16" s="82"/>
      <c r="K16" s="83"/>
      <c r="L16" s="81">
        <v>240</v>
      </c>
      <c r="M16" s="82"/>
      <c r="N16" s="83"/>
      <c r="O16" s="81">
        <f t="shared" si="0"/>
        <v>448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50</v>
      </c>
      <c r="AB16" s="82"/>
      <c r="AC16" s="82"/>
      <c r="AD16" s="83"/>
      <c r="AE16" s="81">
        <v>40</v>
      </c>
      <c r="AF16" s="82"/>
      <c r="AG16" s="82"/>
      <c r="AH16" s="83"/>
      <c r="AI16" s="81">
        <v>52</v>
      </c>
      <c r="AJ16" s="82"/>
      <c r="AK16" s="82"/>
      <c r="AL16" s="83"/>
      <c r="AM16" s="77">
        <f t="shared" si="1"/>
        <v>92</v>
      </c>
      <c r="AN16" s="77"/>
      <c r="AO16" s="77"/>
      <c r="AP16" s="77"/>
      <c r="AQ16" s="24"/>
      <c r="AR16" s="23"/>
      <c r="AS16" s="24"/>
      <c r="AT16" s="24"/>
      <c r="AU16" s="24"/>
    </row>
    <row r="17" spans="1:47" s="20" customFormat="1" ht="22.5" customHeight="1" x14ac:dyDescent="0.15">
      <c r="A17" s="24"/>
      <c r="B17" s="78" t="s">
        <v>9</v>
      </c>
      <c r="C17" s="79"/>
      <c r="D17" s="79"/>
      <c r="E17" s="80"/>
      <c r="F17" s="81">
        <v>128</v>
      </c>
      <c r="G17" s="82"/>
      <c r="H17" s="83"/>
      <c r="I17" s="81">
        <v>163</v>
      </c>
      <c r="J17" s="82"/>
      <c r="K17" s="83"/>
      <c r="L17" s="81">
        <v>190</v>
      </c>
      <c r="M17" s="82"/>
      <c r="N17" s="83"/>
      <c r="O17" s="81">
        <f t="shared" si="0"/>
        <v>353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239</v>
      </c>
      <c r="AB17" s="82"/>
      <c r="AC17" s="82"/>
      <c r="AD17" s="83"/>
      <c r="AE17" s="81">
        <v>229</v>
      </c>
      <c r="AF17" s="82"/>
      <c r="AG17" s="82"/>
      <c r="AH17" s="83"/>
      <c r="AI17" s="81">
        <v>246</v>
      </c>
      <c r="AJ17" s="82"/>
      <c r="AK17" s="82"/>
      <c r="AL17" s="83"/>
      <c r="AM17" s="77">
        <f t="shared" si="1"/>
        <v>475</v>
      </c>
      <c r="AN17" s="77"/>
      <c r="AO17" s="77"/>
      <c r="AP17" s="77"/>
      <c r="AQ17" s="24"/>
      <c r="AR17" s="23"/>
      <c r="AS17" s="24"/>
      <c r="AT17" s="24"/>
      <c r="AU17" s="24"/>
    </row>
    <row r="18" spans="1:47" s="20" customFormat="1" ht="22.5" customHeight="1" x14ac:dyDescent="0.15">
      <c r="A18" s="24"/>
      <c r="B18" s="78" t="s">
        <v>38</v>
      </c>
      <c r="C18" s="79"/>
      <c r="D18" s="79"/>
      <c r="E18" s="80"/>
      <c r="F18" s="81">
        <v>148</v>
      </c>
      <c r="G18" s="82"/>
      <c r="H18" s="83"/>
      <c r="I18" s="81">
        <v>155</v>
      </c>
      <c r="J18" s="82"/>
      <c r="K18" s="83"/>
      <c r="L18" s="81">
        <v>180</v>
      </c>
      <c r="M18" s="82"/>
      <c r="N18" s="83"/>
      <c r="O18" s="81">
        <f t="shared" si="0"/>
        <v>335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234</v>
      </c>
      <c r="AB18" s="82"/>
      <c r="AC18" s="82"/>
      <c r="AD18" s="83"/>
      <c r="AE18" s="81">
        <v>196</v>
      </c>
      <c r="AF18" s="82"/>
      <c r="AG18" s="82"/>
      <c r="AH18" s="83"/>
      <c r="AI18" s="81">
        <v>202</v>
      </c>
      <c r="AJ18" s="82"/>
      <c r="AK18" s="82"/>
      <c r="AL18" s="83"/>
      <c r="AM18" s="77">
        <f t="shared" si="1"/>
        <v>398</v>
      </c>
      <c r="AN18" s="77"/>
      <c r="AO18" s="77"/>
      <c r="AP18" s="77"/>
      <c r="AQ18" s="24"/>
      <c r="AR18" s="23"/>
      <c r="AS18" s="24"/>
      <c r="AT18" s="24"/>
      <c r="AU18" s="24"/>
    </row>
    <row r="19" spans="1:47" s="20" customFormat="1" ht="22.5" customHeight="1" x14ac:dyDescent="0.15">
      <c r="A19" s="24"/>
      <c r="B19" s="78" t="s">
        <v>40</v>
      </c>
      <c r="C19" s="79"/>
      <c r="D19" s="79"/>
      <c r="E19" s="80"/>
      <c r="F19" s="81">
        <v>149</v>
      </c>
      <c r="G19" s="82"/>
      <c r="H19" s="83"/>
      <c r="I19" s="81">
        <v>136</v>
      </c>
      <c r="J19" s="82"/>
      <c r="K19" s="83"/>
      <c r="L19" s="81">
        <v>148</v>
      </c>
      <c r="M19" s="82"/>
      <c r="N19" s="83"/>
      <c r="O19" s="81">
        <f t="shared" si="0"/>
        <v>284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70</v>
      </c>
      <c r="AB19" s="82"/>
      <c r="AC19" s="82"/>
      <c r="AD19" s="83"/>
      <c r="AE19" s="81">
        <v>52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113</v>
      </c>
      <c r="AN19" s="77"/>
      <c r="AO19" s="77"/>
      <c r="AP19" s="77"/>
      <c r="AQ19" s="24"/>
      <c r="AR19" s="23"/>
      <c r="AS19" s="24"/>
      <c r="AT19" s="24"/>
      <c r="AU19" s="24"/>
    </row>
    <row r="20" spans="1:47" s="20" customFormat="1" ht="22.5" customHeight="1" x14ac:dyDescent="0.15">
      <c r="A20" s="24"/>
      <c r="B20" s="78" t="s">
        <v>17</v>
      </c>
      <c r="C20" s="79"/>
      <c r="D20" s="79"/>
      <c r="E20" s="80"/>
      <c r="F20" s="81">
        <v>73</v>
      </c>
      <c r="G20" s="82"/>
      <c r="H20" s="83"/>
      <c r="I20" s="81">
        <v>60</v>
      </c>
      <c r="J20" s="82"/>
      <c r="K20" s="83"/>
      <c r="L20" s="81">
        <v>58</v>
      </c>
      <c r="M20" s="82"/>
      <c r="N20" s="83"/>
      <c r="O20" s="81">
        <f t="shared" si="0"/>
        <v>118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109</v>
      </c>
      <c r="AB20" s="82"/>
      <c r="AC20" s="82"/>
      <c r="AD20" s="83"/>
      <c r="AE20" s="81">
        <v>95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223</v>
      </c>
      <c r="AN20" s="77"/>
      <c r="AO20" s="77"/>
      <c r="AP20" s="77"/>
      <c r="AQ20" s="24"/>
      <c r="AR20" s="23"/>
      <c r="AS20" s="24"/>
      <c r="AT20" s="24"/>
      <c r="AU20" s="24"/>
    </row>
    <row r="21" spans="1:47" s="20" customFormat="1" ht="22.5" customHeight="1" x14ac:dyDescent="0.15">
      <c r="A21" s="24"/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45</v>
      </c>
      <c r="J21" s="82"/>
      <c r="K21" s="83"/>
      <c r="L21" s="81">
        <v>75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113</v>
      </c>
      <c r="AB21" s="82"/>
      <c r="AC21" s="82"/>
      <c r="AD21" s="83"/>
      <c r="AE21" s="81">
        <v>97</v>
      </c>
      <c r="AF21" s="82"/>
      <c r="AG21" s="82"/>
      <c r="AH21" s="83"/>
      <c r="AI21" s="81">
        <v>119</v>
      </c>
      <c r="AJ21" s="82"/>
      <c r="AK21" s="82"/>
      <c r="AL21" s="83"/>
      <c r="AM21" s="77">
        <f t="shared" si="1"/>
        <v>216</v>
      </c>
      <c r="AN21" s="77"/>
      <c r="AO21" s="77"/>
      <c r="AP21" s="77"/>
      <c r="AQ21" s="24"/>
      <c r="AR21" s="23"/>
      <c r="AS21" s="24"/>
      <c r="AT21" s="24"/>
      <c r="AU21" s="24"/>
    </row>
    <row r="22" spans="1:47" s="20" customFormat="1" ht="22.5" customHeight="1" x14ac:dyDescent="0.15">
      <c r="A22" s="24"/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33</v>
      </c>
      <c r="M22" s="82"/>
      <c r="N22" s="83"/>
      <c r="O22" s="81">
        <f t="shared" si="0"/>
        <v>66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247</v>
      </c>
      <c r="AB22" s="82"/>
      <c r="AC22" s="82"/>
      <c r="AD22" s="83"/>
      <c r="AE22" s="81">
        <v>247</v>
      </c>
      <c r="AF22" s="82"/>
      <c r="AG22" s="82"/>
      <c r="AH22" s="83"/>
      <c r="AI22" s="81">
        <v>288</v>
      </c>
      <c r="AJ22" s="82"/>
      <c r="AK22" s="82"/>
      <c r="AL22" s="83"/>
      <c r="AM22" s="77">
        <f t="shared" si="1"/>
        <v>535</v>
      </c>
      <c r="AN22" s="77"/>
      <c r="AO22" s="77"/>
      <c r="AP22" s="77"/>
      <c r="AQ22" s="24"/>
      <c r="AR22" s="23"/>
      <c r="AS22" s="24"/>
      <c r="AT22" s="24"/>
      <c r="AU22" s="24"/>
    </row>
    <row r="23" spans="1:47" s="20" customFormat="1" ht="22.5" customHeight="1" x14ac:dyDescent="0.15">
      <c r="A23" s="24"/>
      <c r="B23" s="78" t="s">
        <v>36</v>
      </c>
      <c r="C23" s="79"/>
      <c r="D23" s="79"/>
      <c r="E23" s="80"/>
      <c r="F23" s="81">
        <v>178</v>
      </c>
      <c r="G23" s="82"/>
      <c r="H23" s="83"/>
      <c r="I23" s="81">
        <v>156</v>
      </c>
      <c r="J23" s="82"/>
      <c r="K23" s="83"/>
      <c r="L23" s="81">
        <v>179</v>
      </c>
      <c r="M23" s="82"/>
      <c r="N23" s="83"/>
      <c r="O23" s="81">
        <f t="shared" si="0"/>
        <v>335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18</v>
      </c>
      <c r="AB23" s="82"/>
      <c r="AC23" s="82"/>
      <c r="AD23" s="83"/>
      <c r="AE23" s="81">
        <v>11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28</v>
      </c>
      <c r="AN23" s="77"/>
      <c r="AO23" s="77"/>
      <c r="AP23" s="77"/>
      <c r="AQ23" s="24"/>
      <c r="AR23" s="23"/>
      <c r="AS23" s="24"/>
      <c r="AT23" s="24"/>
      <c r="AU23" s="24"/>
    </row>
    <row r="24" spans="1:47" s="20" customFormat="1" ht="22.5" customHeight="1" x14ac:dyDescent="0.15">
      <c r="A24" s="24"/>
      <c r="B24" s="78" t="s">
        <v>52</v>
      </c>
      <c r="C24" s="79"/>
      <c r="D24" s="79"/>
      <c r="E24" s="80"/>
      <c r="F24" s="81">
        <v>225</v>
      </c>
      <c r="G24" s="82"/>
      <c r="H24" s="83"/>
      <c r="I24" s="81">
        <v>227</v>
      </c>
      <c r="J24" s="82"/>
      <c r="K24" s="83"/>
      <c r="L24" s="81">
        <v>231</v>
      </c>
      <c r="M24" s="82"/>
      <c r="N24" s="83"/>
      <c r="O24" s="81">
        <f t="shared" si="0"/>
        <v>458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141</v>
      </c>
      <c r="AB24" s="82"/>
      <c r="AC24" s="82"/>
      <c r="AD24" s="83"/>
      <c r="AE24" s="81">
        <v>118</v>
      </c>
      <c r="AF24" s="82"/>
      <c r="AG24" s="82"/>
      <c r="AH24" s="83"/>
      <c r="AI24" s="81">
        <v>127</v>
      </c>
      <c r="AJ24" s="82"/>
      <c r="AK24" s="82"/>
      <c r="AL24" s="83"/>
      <c r="AM24" s="77">
        <f t="shared" si="1"/>
        <v>245</v>
      </c>
      <c r="AN24" s="77"/>
      <c r="AO24" s="77"/>
      <c r="AP24" s="77"/>
      <c r="AQ24" s="24"/>
      <c r="AR24" s="23"/>
      <c r="AS24" s="24"/>
      <c r="AT24" s="24"/>
      <c r="AU24" s="24"/>
    </row>
    <row r="25" spans="1:47" s="20" customFormat="1" ht="22.5" customHeight="1" x14ac:dyDescent="0.15">
      <c r="A25" s="24"/>
      <c r="B25" s="78" t="s">
        <v>54</v>
      </c>
      <c r="C25" s="79"/>
      <c r="D25" s="79"/>
      <c r="E25" s="80"/>
      <c r="F25" s="81">
        <v>174</v>
      </c>
      <c r="G25" s="82"/>
      <c r="H25" s="83"/>
      <c r="I25" s="81">
        <v>156</v>
      </c>
      <c r="J25" s="82"/>
      <c r="K25" s="83"/>
      <c r="L25" s="81">
        <v>178</v>
      </c>
      <c r="M25" s="82"/>
      <c r="N25" s="83"/>
      <c r="O25" s="81">
        <f t="shared" si="0"/>
        <v>334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244</v>
      </c>
      <c r="AB25" s="82"/>
      <c r="AC25" s="82"/>
      <c r="AD25" s="83"/>
      <c r="AE25" s="81">
        <v>190</v>
      </c>
      <c r="AF25" s="82"/>
      <c r="AG25" s="82"/>
      <c r="AH25" s="83"/>
      <c r="AI25" s="81">
        <v>200</v>
      </c>
      <c r="AJ25" s="82"/>
      <c r="AK25" s="82"/>
      <c r="AL25" s="83"/>
      <c r="AM25" s="77">
        <f t="shared" si="1"/>
        <v>390</v>
      </c>
      <c r="AN25" s="77"/>
      <c r="AO25" s="77"/>
      <c r="AP25" s="77"/>
      <c r="AQ25" s="24"/>
      <c r="AR25" s="23"/>
      <c r="AS25" s="24"/>
      <c r="AT25" s="24"/>
      <c r="AU25" s="24"/>
    </row>
    <row r="26" spans="1:47" s="20" customFormat="1" ht="22.5" customHeight="1" x14ac:dyDescent="0.15">
      <c r="A26" s="24"/>
      <c r="B26" s="78" t="s">
        <v>55</v>
      </c>
      <c r="C26" s="79"/>
      <c r="D26" s="79"/>
      <c r="E26" s="80"/>
      <c r="F26" s="81">
        <v>175</v>
      </c>
      <c r="G26" s="82"/>
      <c r="H26" s="83"/>
      <c r="I26" s="81">
        <v>166</v>
      </c>
      <c r="J26" s="82"/>
      <c r="K26" s="83"/>
      <c r="L26" s="81">
        <v>186</v>
      </c>
      <c r="M26" s="82"/>
      <c r="N26" s="83"/>
      <c r="O26" s="81">
        <f t="shared" si="0"/>
        <v>352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152</v>
      </c>
      <c r="AB26" s="82"/>
      <c r="AC26" s="82"/>
      <c r="AD26" s="83"/>
      <c r="AE26" s="81">
        <v>133</v>
      </c>
      <c r="AF26" s="82"/>
      <c r="AG26" s="82"/>
      <c r="AH26" s="83"/>
      <c r="AI26" s="81">
        <v>147</v>
      </c>
      <c r="AJ26" s="82"/>
      <c r="AK26" s="82"/>
      <c r="AL26" s="83"/>
      <c r="AM26" s="77">
        <f t="shared" si="1"/>
        <v>280</v>
      </c>
      <c r="AN26" s="77"/>
      <c r="AO26" s="77"/>
      <c r="AP26" s="77"/>
      <c r="AQ26" s="24"/>
      <c r="AR26" s="23"/>
      <c r="AS26" s="24"/>
      <c r="AT26" s="24"/>
      <c r="AU26" s="24"/>
    </row>
    <row r="27" spans="1:47" s="20" customFormat="1" ht="22.5" customHeight="1" x14ac:dyDescent="0.15">
      <c r="A27" s="24"/>
      <c r="B27" s="78" t="s">
        <v>56</v>
      </c>
      <c r="C27" s="79"/>
      <c r="D27" s="79"/>
      <c r="E27" s="80"/>
      <c r="F27" s="81">
        <v>141</v>
      </c>
      <c r="G27" s="82"/>
      <c r="H27" s="83"/>
      <c r="I27" s="81">
        <v>120</v>
      </c>
      <c r="J27" s="82"/>
      <c r="K27" s="83"/>
      <c r="L27" s="81">
        <v>149</v>
      </c>
      <c r="M27" s="82"/>
      <c r="N27" s="83"/>
      <c r="O27" s="81">
        <f t="shared" si="0"/>
        <v>269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180</v>
      </c>
      <c r="AB27" s="82"/>
      <c r="AC27" s="82"/>
      <c r="AD27" s="83"/>
      <c r="AE27" s="81">
        <v>156</v>
      </c>
      <c r="AF27" s="82"/>
      <c r="AG27" s="82"/>
      <c r="AH27" s="83"/>
      <c r="AI27" s="81">
        <v>120</v>
      </c>
      <c r="AJ27" s="82"/>
      <c r="AK27" s="82"/>
      <c r="AL27" s="83"/>
      <c r="AM27" s="77">
        <f t="shared" si="1"/>
        <v>276</v>
      </c>
      <c r="AN27" s="77"/>
      <c r="AO27" s="77"/>
      <c r="AP27" s="77"/>
      <c r="AQ27" s="24"/>
      <c r="AR27" s="23"/>
      <c r="AS27" s="24"/>
      <c r="AT27" s="24"/>
      <c r="AU27" s="24"/>
    </row>
    <row r="28" spans="1:47" s="20" customFormat="1" ht="22.5" customHeight="1" x14ac:dyDescent="0.15">
      <c r="A28" s="24"/>
      <c r="B28" s="78" t="s">
        <v>57</v>
      </c>
      <c r="C28" s="79"/>
      <c r="D28" s="79"/>
      <c r="E28" s="80"/>
      <c r="F28" s="81">
        <v>57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205</v>
      </c>
      <c r="AB28" s="82"/>
      <c r="AC28" s="82"/>
      <c r="AD28" s="83"/>
      <c r="AE28" s="81">
        <v>177</v>
      </c>
      <c r="AF28" s="82"/>
      <c r="AG28" s="82"/>
      <c r="AH28" s="83"/>
      <c r="AI28" s="81">
        <v>201</v>
      </c>
      <c r="AJ28" s="82"/>
      <c r="AK28" s="82"/>
      <c r="AL28" s="83"/>
      <c r="AM28" s="77">
        <f t="shared" si="1"/>
        <v>378</v>
      </c>
      <c r="AN28" s="77"/>
      <c r="AO28" s="77"/>
      <c r="AP28" s="77"/>
      <c r="AQ28" s="24"/>
      <c r="AR28" s="29"/>
      <c r="AS28" s="29" t="s">
        <v>34</v>
      </c>
      <c r="AT28" s="29" t="s">
        <v>60</v>
      </c>
      <c r="AU28" s="29" t="s">
        <v>61</v>
      </c>
    </row>
    <row r="29" spans="1:47" s="20" customFormat="1" ht="22.5" customHeight="1" x14ac:dyDescent="0.15">
      <c r="A29" s="24"/>
      <c r="B29" s="78" t="s">
        <v>62</v>
      </c>
      <c r="C29" s="79"/>
      <c r="D29" s="79"/>
      <c r="E29" s="80"/>
      <c r="F29" s="81">
        <v>80</v>
      </c>
      <c r="G29" s="82"/>
      <c r="H29" s="83"/>
      <c r="I29" s="81">
        <v>69</v>
      </c>
      <c r="J29" s="82"/>
      <c r="K29" s="83"/>
      <c r="L29" s="81">
        <v>84</v>
      </c>
      <c r="M29" s="82"/>
      <c r="N29" s="83"/>
      <c r="O29" s="81">
        <f t="shared" si="0"/>
        <v>153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207</v>
      </c>
      <c r="AB29" s="82"/>
      <c r="AC29" s="82"/>
      <c r="AD29" s="83"/>
      <c r="AE29" s="81">
        <v>204</v>
      </c>
      <c r="AF29" s="82"/>
      <c r="AG29" s="82"/>
      <c r="AH29" s="83"/>
      <c r="AI29" s="81">
        <v>140</v>
      </c>
      <c r="AJ29" s="82"/>
      <c r="AK29" s="82"/>
      <c r="AL29" s="83"/>
      <c r="AM29" s="77">
        <f t="shared" si="1"/>
        <v>344</v>
      </c>
      <c r="AN29" s="77"/>
      <c r="AO29" s="77"/>
      <c r="AP29" s="77"/>
      <c r="AQ29" s="24"/>
      <c r="AR29" s="29" t="s">
        <v>3</v>
      </c>
      <c r="AS29" s="31">
        <f>AE31</f>
        <v>11615</v>
      </c>
      <c r="AT29" s="31">
        <v>4323</v>
      </c>
      <c r="AU29" s="32">
        <f>IF(OR(AS29=0,AT29=0),"",ROUNDDOWN(AT29/AS29,4))</f>
        <v>0.37209999999999999</v>
      </c>
    </row>
    <row r="30" spans="1:47" s="20" customFormat="1" ht="22.5" customHeight="1" x14ac:dyDescent="0.15">
      <c r="A30" s="24"/>
      <c r="B30" s="78" t="s">
        <v>48</v>
      </c>
      <c r="C30" s="79"/>
      <c r="D30" s="79"/>
      <c r="E30" s="80"/>
      <c r="F30" s="81">
        <v>1475</v>
      </c>
      <c r="G30" s="82"/>
      <c r="H30" s="83"/>
      <c r="I30" s="81">
        <v>1465</v>
      </c>
      <c r="J30" s="82"/>
      <c r="K30" s="83"/>
      <c r="L30" s="81">
        <v>1615</v>
      </c>
      <c r="M30" s="82"/>
      <c r="N30" s="83"/>
      <c r="O30" s="81">
        <f t="shared" si="0"/>
        <v>3080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41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Q30" s="24"/>
      <c r="AR30" s="29" t="s">
        <v>5</v>
      </c>
      <c r="AS30" s="31">
        <f>AI31</f>
        <v>12661</v>
      </c>
      <c r="AT30" s="31">
        <v>5824</v>
      </c>
      <c r="AU30" s="32">
        <f>IF(OR(AS30=0,AT30=0),"",ROUNDDOWN(AT30/AS30,4))</f>
        <v>0.45989999999999998</v>
      </c>
    </row>
    <row r="31" spans="1:47" s="20" customFormat="1" ht="22.5" customHeight="1" x14ac:dyDescent="0.15">
      <c r="A31" s="24"/>
      <c r="B31" s="78" t="s">
        <v>24</v>
      </c>
      <c r="C31" s="79"/>
      <c r="D31" s="79"/>
      <c r="E31" s="80"/>
      <c r="F31" s="81">
        <v>536</v>
      </c>
      <c r="G31" s="82"/>
      <c r="H31" s="83"/>
      <c r="I31" s="81">
        <v>548</v>
      </c>
      <c r="J31" s="82"/>
      <c r="K31" s="83"/>
      <c r="L31" s="81">
        <v>578</v>
      </c>
      <c r="M31" s="82"/>
      <c r="N31" s="83"/>
      <c r="O31" s="81">
        <f t="shared" si="0"/>
        <v>1126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12185</v>
      </c>
      <c r="AB31" s="82"/>
      <c r="AC31" s="82"/>
      <c r="AD31" s="83"/>
      <c r="AE31" s="81">
        <f>SUM(I8:K32,AE8:AH30)</f>
        <v>11615</v>
      </c>
      <c r="AF31" s="82"/>
      <c r="AG31" s="82"/>
      <c r="AH31" s="83"/>
      <c r="AI31" s="81">
        <f>SUM(L8:N32,AI8:AL30)</f>
        <v>12661</v>
      </c>
      <c r="AJ31" s="82"/>
      <c r="AK31" s="82"/>
      <c r="AL31" s="83"/>
      <c r="AM31" s="77">
        <f t="shared" si="1"/>
        <v>24276</v>
      </c>
      <c r="AN31" s="77"/>
      <c r="AO31" s="77"/>
      <c r="AP31" s="77"/>
      <c r="AQ31" s="24"/>
      <c r="AR31" s="29" t="s">
        <v>7</v>
      </c>
      <c r="AS31" s="31">
        <f>AM31</f>
        <v>24276</v>
      </c>
      <c r="AT31" s="31">
        <f>AT29+AT30</f>
        <v>10147</v>
      </c>
      <c r="AU31" s="32">
        <f>IF(OR(AS31=0,AT31=0),"",ROUNDDOWN(AT31/AS31,4))</f>
        <v>0.41789999999999999</v>
      </c>
    </row>
    <row r="32" spans="1:47" s="20" customFormat="1" ht="22.5" customHeight="1" x14ac:dyDescent="0.15">
      <c r="A32" s="24"/>
      <c r="B32" s="71" t="s">
        <v>23</v>
      </c>
      <c r="C32" s="72"/>
      <c r="D32" s="72"/>
      <c r="E32" s="73"/>
      <c r="F32" s="74">
        <v>427</v>
      </c>
      <c r="G32" s="75"/>
      <c r="H32" s="76"/>
      <c r="I32" s="74">
        <v>392</v>
      </c>
      <c r="J32" s="75"/>
      <c r="K32" s="76"/>
      <c r="L32" s="74">
        <v>441</v>
      </c>
      <c r="M32" s="75"/>
      <c r="N32" s="76"/>
      <c r="O32" s="74">
        <f t="shared" si="0"/>
        <v>833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Q32" s="24"/>
      <c r="AR32" s="23"/>
      <c r="AS32" s="24"/>
      <c r="AT32" s="24"/>
      <c r="AU32" s="24"/>
    </row>
    <row r="33" spans="1:47" ht="15.7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2"/>
      <c r="AS33" s="21"/>
      <c r="AT33" s="21"/>
      <c r="AU33" s="21"/>
    </row>
    <row r="34" spans="1:47" ht="18.75" customHeight="1" x14ac:dyDescent="0.15">
      <c r="A34" s="21"/>
      <c r="B34" s="21"/>
      <c r="C34" s="21"/>
      <c r="D34" s="27" t="s">
        <v>42</v>
      </c>
      <c r="E34" s="67">
        <f>AM31-24326</f>
        <v>-50</v>
      </c>
      <c r="F34" s="67"/>
      <c r="G34" s="21" t="s">
        <v>4</v>
      </c>
      <c r="H34" s="21"/>
      <c r="I34" s="21"/>
      <c r="J34" s="21"/>
      <c r="K34" s="21"/>
      <c r="L34" s="21" t="s">
        <v>64</v>
      </c>
      <c r="M34" s="21"/>
      <c r="N34" s="21"/>
      <c r="O34" s="68">
        <f>AM31-24823</f>
        <v>-547</v>
      </c>
      <c r="P34" s="68"/>
      <c r="Q34" s="68"/>
      <c r="R34" s="68"/>
      <c r="S34" s="21" t="s">
        <v>4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7" t="s">
        <v>59</v>
      </c>
      <c r="AH34" s="69">
        <f>AT31</f>
        <v>10147</v>
      </c>
      <c r="AI34" s="69"/>
      <c r="AJ34" s="69"/>
      <c r="AK34" s="69"/>
      <c r="AL34" s="69"/>
      <c r="AM34" s="21" t="s">
        <v>4</v>
      </c>
      <c r="AN34" s="21"/>
      <c r="AO34" s="21"/>
      <c r="AP34" s="21"/>
      <c r="AQ34" s="21"/>
      <c r="AR34" s="22"/>
      <c r="AS34" s="21"/>
      <c r="AT34" s="21"/>
      <c r="AU34" s="21"/>
    </row>
    <row r="35" spans="1:47" ht="6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2"/>
      <c r="AS35" s="21"/>
      <c r="AT35" s="21"/>
      <c r="AU35" s="21"/>
    </row>
    <row r="36" spans="1:47" ht="18.75" customHeight="1" x14ac:dyDescent="0.15">
      <c r="A36" s="21"/>
      <c r="B36" s="21"/>
      <c r="C36" s="21"/>
      <c r="D36" s="27" t="s">
        <v>42</v>
      </c>
      <c r="E36" s="68">
        <f>AA31-12196</f>
        <v>-11</v>
      </c>
      <c r="F36" s="68"/>
      <c r="G36" s="21" t="s">
        <v>47</v>
      </c>
      <c r="H36" s="21"/>
      <c r="I36" s="21"/>
      <c r="J36" s="21"/>
      <c r="K36" s="21"/>
      <c r="L36" s="21" t="s">
        <v>64</v>
      </c>
      <c r="M36" s="21"/>
      <c r="N36" s="21"/>
      <c r="O36" s="68">
        <f>AA31-12295</f>
        <v>-110</v>
      </c>
      <c r="P36" s="68"/>
      <c r="Q36" s="68"/>
      <c r="R36" s="68"/>
      <c r="S36" s="21" t="s">
        <v>47</v>
      </c>
      <c r="T36" s="21"/>
      <c r="U36" s="21"/>
      <c r="V36" s="21"/>
      <c r="W36" s="21"/>
      <c r="X36" s="21"/>
      <c r="Y36" s="21" t="s">
        <v>65</v>
      </c>
      <c r="Z36" s="21"/>
      <c r="AA36" s="21"/>
      <c r="AB36" s="21"/>
      <c r="AC36" s="21"/>
      <c r="AD36" s="21"/>
      <c r="AE36" s="21"/>
      <c r="AF36" s="21"/>
      <c r="AG36" s="27" t="s">
        <v>3</v>
      </c>
      <c r="AH36" s="69">
        <f>AT29</f>
        <v>4323</v>
      </c>
      <c r="AI36" s="69"/>
      <c r="AJ36" s="69"/>
      <c r="AK36" s="69"/>
      <c r="AL36" s="69"/>
      <c r="AM36" s="21" t="s">
        <v>4</v>
      </c>
      <c r="AN36" s="21"/>
      <c r="AO36" s="21"/>
      <c r="AP36" s="21"/>
      <c r="AQ36" s="21"/>
      <c r="AR36" s="22"/>
      <c r="AS36" s="21"/>
      <c r="AT36" s="21"/>
      <c r="AU36" s="21"/>
    </row>
    <row r="37" spans="1:47" ht="6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7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2"/>
      <c r="AS37" s="21"/>
      <c r="AT37" s="21"/>
      <c r="AU37" s="21"/>
    </row>
    <row r="38" spans="1:47" ht="18.75" customHeight="1" x14ac:dyDescent="0.15">
      <c r="A38" s="21"/>
      <c r="B38" s="21"/>
      <c r="C38" s="25" t="s">
        <v>69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7" t="s">
        <v>5</v>
      </c>
      <c r="AH38" s="69">
        <f>AT30</f>
        <v>5824</v>
      </c>
      <c r="AI38" s="69"/>
      <c r="AJ38" s="69"/>
      <c r="AK38" s="69"/>
      <c r="AL38" s="69"/>
      <c r="AM38" s="21" t="s">
        <v>4</v>
      </c>
      <c r="AN38" s="21"/>
      <c r="AO38" s="21"/>
      <c r="AP38" s="21"/>
      <c r="AQ38" s="21"/>
      <c r="AR38" s="22"/>
      <c r="AS38" s="21"/>
      <c r="AT38" s="21"/>
      <c r="AU38" s="21"/>
    </row>
    <row r="39" spans="1:47" ht="6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7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2"/>
      <c r="AS39" s="21"/>
      <c r="AT39" s="21"/>
      <c r="AU39" s="21"/>
    </row>
    <row r="40" spans="1:47" ht="18.75" customHeight="1" x14ac:dyDescent="0.15">
      <c r="A40" s="21"/>
      <c r="B40" s="21"/>
      <c r="C40" s="26" t="s">
        <v>70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7" t="s">
        <v>61</v>
      </c>
      <c r="AH40" s="70">
        <f>IF(OR(AH34=0,AM31=0),"",ROUNDDOWN(AH34/AM31*100,2))</f>
        <v>41.79</v>
      </c>
      <c r="AI40" s="70"/>
      <c r="AJ40" s="70"/>
      <c r="AK40" s="70"/>
      <c r="AL40" s="70"/>
      <c r="AM40" s="21" t="s">
        <v>1</v>
      </c>
      <c r="AN40" s="21"/>
      <c r="AO40" s="21"/>
      <c r="AP40" s="21"/>
      <c r="AQ40" s="21"/>
      <c r="AR40" s="22"/>
      <c r="AS40" s="21"/>
      <c r="AT40" s="21"/>
      <c r="AU40" s="21"/>
    </row>
    <row r="41" spans="1:47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2"/>
      <c r="AS41" s="21"/>
      <c r="AT41" s="21"/>
      <c r="AU41" s="21"/>
    </row>
    <row r="42" spans="1:47" x14ac:dyDescent="0.15">
      <c r="A42" s="21"/>
      <c r="B42" s="21"/>
      <c r="C42" s="21" t="s">
        <v>73</v>
      </c>
      <c r="D42" s="21"/>
      <c r="E42" s="21"/>
      <c r="F42" s="21"/>
      <c r="G42" s="101">
        <v>4</v>
      </c>
      <c r="H42" s="101"/>
      <c r="I42" s="21" t="s">
        <v>4</v>
      </c>
      <c r="J42" s="21"/>
      <c r="K42" s="21"/>
      <c r="L42" s="21" t="s">
        <v>74</v>
      </c>
      <c r="M42" s="21"/>
      <c r="N42" s="21"/>
      <c r="O42" s="21"/>
      <c r="P42" s="21"/>
      <c r="Q42" s="21"/>
      <c r="R42" s="21"/>
      <c r="S42" s="21"/>
      <c r="T42" s="101">
        <v>30</v>
      </c>
      <c r="U42" s="101"/>
      <c r="V42" s="21" t="s">
        <v>4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2"/>
      <c r="AS42" s="21"/>
      <c r="AT42" s="21"/>
      <c r="AU42" s="21"/>
    </row>
  </sheetData>
  <mergeCells count="286">
    <mergeCell ref="I4:K4"/>
    <mergeCell ref="L4:N4"/>
    <mergeCell ref="Q4:S4"/>
    <mergeCell ref="T4:W4"/>
    <mergeCell ref="AD5:AM5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N5:AP5"/>
    <mergeCell ref="AM10:AP10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F10:H10"/>
    <mergeCell ref="I10:K10"/>
    <mergeCell ref="L10:N10"/>
    <mergeCell ref="O10:R10"/>
    <mergeCell ref="S10:Z10"/>
    <mergeCell ref="AA10:AD10"/>
    <mergeCell ref="AM14:AP14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F14:H14"/>
    <mergeCell ref="I14:K14"/>
    <mergeCell ref="L14:N14"/>
    <mergeCell ref="O14:R14"/>
    <mergeCell ref="S14:Z14"/>
    <mergeCell ref="AA14:AD14"/>
    <mergeCell ref="AM18:AP18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F18:H18"/>
    <mergeCell ref="I18:K18"/>
    <mergeCell ref="L18:N18"/>
    <mergeCell ref="O18:R18"/>
    <mergeCell ref="S18:Z18"/>
    <mergeCell ref="AA18:AD18"/>
    <mergeCell ref="AM22:AP22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F22:H22"/>
    <mergeCell ref="I22:K22"/>
    <mergeCell ref="L22:N22"/>
    <mergeCell ref="O22:R22"/>
    <mergeCell ref="S22:Z22"/>
    <mergeCell ref="AA22:AD22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F26:H26"/>
    <mergeCell ref="I26:K26"/>
    <mergeCell ref="L26:N26"/>
    <mergeCell ref="O26:R26"/>
    <mergeCell ref="S26:Z26"/>
    <mergeCell ref="AA26:AD26"/>
    <mergeCell ref="I31:K31"/>
    <mergeCell ref="L31:N31"/>
    <mergeCell ref="O31:R31"/>
    <mergeCell ref="S31:Z31"/>
    <mergeCell ref="AA31:AD31"/>
    <mergeCell ref="AE31:AH31"/>
    <mergeCell ref="AI31:AL31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B7:E7"/>
    <mergeCell ref="AE9:AH9"/>
    <mergeCell ref="AI9:AL9"/>
    <mergeCell ref="AM9:AP9"/>
    <mergeCell ref="B8:E8"/>
    <mergeCell ref="AM8:AP8"/>
    <mergeCell ref="B9:E9"/>
    <mergeCell ref="F9:H9"/>
    <mergeCell ref="I9:K9"/>
    <mergeCell ref="L9:N9"/>
    <mergeCell ref="O9:R9"/>
    <mergeCell ref="S9:Z9"/>
    <mergeCell ref="AA9:AD9"/>
    <mergeCell ref="F8:H8"/>
    <mergeCell ref="I8:K8"/>
    <mergeCell ref="L8:N8"/>
    <mergeCell ref="O8:R8"/>
    <mergeCell ref="S8:Z8"/>
    <mergeCell ref="AA8:AD8"/>
    <mergeCell ref="AE8:AH8"/>
    <mergeCell ref="AI8:AL8"/>
    <mergeCell ref="B10:E10"/>
    <mergeCell ref="AE10:AH10"/>
    <mergeCell ref="AI10:AL10"/>
    <mergeCell ref="B11:E11"/>
    <mergeCell ref="AE13:AH13"/>
    <mergeCell ref="AI13:AL13"/>
    <mergeCell ref="AM13:AP13"/>
    <mergeCell ref="B12:E12"/>
    <mergeCell ref="AM12:AP12"/>
    <mergeCell ref="B13:E13"/>
    <mergeCell ref="F13:H13"/>
    <mergeCell ref="I13:K13"/>
    <mergeCell ref="L13:N13"/>
    <mergeCell ref="O13:R13"/>
    <mergeCell ref="S13:Z13"/>
    <mergeCell ref="AA13:AD13"/>
    <mergeCell ref="F12:H12"/>
    <mergeCell ref="I12:K12"/>
    <mergeCell ref="L12:N12"/>
    <mergeCell ref="O12:R12"/>
    <mergeCell ref="S12:Z12"/>
    <mergeCell ref="AA12:AD12"/>
    <mergeCell ref="AE12:AH12"/>
    <mergeCell ref="AI12:AL12"/>
    <mergeCell ref="B14:E14"/>
    <mergeCell ref="AE14:AH14"/>
    <mergeCell ref="AI14:AL14"/>
    <mergeCell ref="B15:E15"/>
    <mergeCell ref="AE17:AH17"/>
    <mergeCell ref="AI17:AL17"/>
    <mergeCell ref="AM17:AP17"/>
    <mergeCell ref="B16:E16"/>
    <mergeCell ref="AM16:AP16"/>
    <mergeCell ref="B17:E17"/>
    <mergeCell ref="F17:H17"/>
    <mergeCell ref="I17:K17"/>
    <mergeCell ref="L17:N17"/>
    <mergeCell ref="O17:R17"/>
    <mergeCell ref="S17:Z17"/>
    <mergeCell ref="AA17:AD17"/>
    <mergeCell ref="F16:H16"/>
    <mergeCell ref="I16:K16"/>
    <mergeCell ref="L16:N16"/>
    <mergeCell ref="O16:R16"/>
    <mergeCell ref="S16:Z16"/>
    <mergeCell ref="AA16:AD16"/>
    <mergeCell ref="AE16:AH16"/>
    <mergeCell ref="AI16:AL16"/>
    <mergeCell ref="B18:E18"/>
    <mergeCell ref="AE18:AH18"/>
    <mergeCell ref="AI18:AL18"/>
    <mergeCell ref="B19:E19"/>
    <mergeCell ref="AE21:AH21"/>
    <mergeCell ref="AI21:AL21"/>
    <mergeCell ref="AM21:AP21"/>
    <mergeCell ref="B20:E20"/>
    <mergeCell ref="AM20:AP20"/>
    <mergeCell ref="B21:E21"/>
    <mergeCell ref="F21:H21"/>
    <mergeCell ref="I21:K21"/>
    <mergeCell ref="L21:N21"/>
    <mergeCell ref="O21:R21"/>
    <mergeCell ref="S21:Z21"/>
    <mergeCell ref="AA21:AD21"/>
    <mergeCell ref="F20:H20"/>
    <mergeCell ref="I20:K20"/>
    <mergeCell ref="L20:N20"/>
    <mergeCell ref="O20:R20"/>
    <mergeCell ref="S20:Z20"/>
    <mergeCell ref="AA20:AD20"/>
    <mergeCell ref="AE20:AH20"/>
    <mergeCell ref="AI20:AL20"/>
    <mergeCell ref="B22:E22"/>
    <mergeCell ref="AE22:AH22"/>
    <mergeCell ref="AI22:AL22"/>
    <mergeCell ref="B23:E23"/>
    <mergeCell ref="AE25:AH25"/>
    <mergeCell ref="AI25:AL25"/>
    <mergeCell ref="AM25:AP25"/>
    <mergeCell ref="B24:E24"/>
    <mergeCell ref="AM24:AP24"/>
    <mergeCell ref="B25:E25"/>
    <mergeCell ref="F25:H25"/>
    <mergeCell ref="I25:K25"/>
    <mergeCell ref="L25:N25"/>
    <mergeCell ref="O25:R25"/>
    <mergeCell ref="S25:Z25"/>
    <mergeCell ref="AA25:AD25"/>
    <mergeCell ref="F24:H24"/>
    <mergeCell ref="I24:K24"/>
    <mergeCell ref="L24:N24"/>
    <mergeCell ref="O24:R24"/>
    <mergeCell ref="S24:Z24"/>
    <mergeCell ref="AA24:AD24"/>
    <mergeCell ref="AE24:AH24"/>
    <mergeCell ref="AI24:AL24"/>
    <mergeCell ref="G42:H42"/>
    <mergeCell ref="T42:U42"/>
    <mergeCell ref="B26:E26"/>
    <mergeCell ref="AE26:AH26"/>
    <mergeCell ref="AI26:AL26"/>
    <mergeCell ref="B27:E27"/>
    <mergeCell ref="AE29:AH29"/>
    <mergeCell ref="AI29:AL29"/>
    <mergeCell ref="AM29:AP29"/>
    <mergeCell ref="B28:E28"/>
    <mergeCell ref="AM28:AP28"/>
    <mergeCell ref="B29:E29"/>
    <mergeCell ref="F29:H29"/>
    <mergeCell ref="I29:K29"/>
    <mergeCell ref="L29:N29"/>
    <mergeCell ref="O29:R29"/>
    <mergeCell ref="S29:Z29"/>
    <mergeCell ref="AA29:AD29"/>
    <mergeCell ref="AM32:AP32"/>
    <mergeCell ref="E34:F34"/>
    <mergeCell ref="O34:R34"/>
    <mergeCell ref="AH34:AL34"/>
    <mergeCell ref="E36:F36"/>
    <mergeCell ref="O36:R36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B1" sqref="B1:AP1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22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27"/>
      <c r="H3" s="27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22" t="s">
        <v>7</v>
      </c>
      <c r="Z3" s="69">
        <v>26426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22"/>
      <c r="H4" s="28"/>
      <c r="I4" s="69" t="s">
        <v>47</v>
      </c>
      <c r="J4" s="69"/>
      <c r="K4" s="69"/>
      <c r="L4" s="69">
        <v>11204</v>
      </c>
      <c r="M4" s="69"/>
      <c r="N4" s="69"/>
      <c r="O4" s="25"/>
      <c r="P4" s="25"/>
      <c r="Q4" s="91" t="s">
        <v>67</v>
      </c>
      <c r="R4" s="91"/>
      <c r="S4" s="91"/>
      <c r="T4" s="92">
        <v>118.23</v>
      </c>
      <c r="U4" s="92"/>
      <c r="V4" s="92"/>
      <c r="W4" s="92"/>
      <c r="X4" s="25" t="s">
        <v>68</v>
      </c>
      <c r="Y4" s="25"/>
      <c r="Z4" s="25"/>
      <c r="AF4" s="24"/>
      <c r="AH4" s="22"/>
      <c r="AK4" s="27"/>
      <c r="AL4" s="22"/>
      <c r="AM4" s="25"/>
      <c r="AP4" s="27"/>
    </row>
    <row r="5" spans="2:44" ht="18.75" customHeight="1" x14ac:dyDescent="0.15">
      <c r="Z5" s="22"/>
      <c r="AA5" s="22"/>
      <c r="AB5" s="22"/>
      <c r="AC5" s="22"/>
      <c r="AD5" s="93" t="s">
        <v>81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1803</v>
      </c>
      <c r="G8" s="86"/>
      <c r="H8" s="87"/>
      <c r="I8" s="85">
        <v>1802</v>
      </c>
      <c r="J8" s="86"/>
      <c r="K8" s="87"/>
      <c r="L8" s="85">
        <v>1973</v>
      </c>
      <c r="M8" s="86"/>
      <c r="N8" s="87"/>
      <c r="O8" s="85">
        <f t="shared" ref="O8:O32" si="0">I8+L8</f>
        <v>3775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465</v>
      </c>
      <c r="AB8" s="86"/>
      <c r="AC8" s="86"/>
      <c r="AD8" s="87"/>
      <c r="AE8" s="85">
        <v>489</v>
      </c>
      <c r="AF8" s="86"/>
      <c r="AG8" s="86"/>
      <c r="AH8" s="87"/>
      <c r="AI8" s="85">
        <v>516</v>
      </c>
      <c r="AJ8" s="86"/>
      <c r="AK8" s="86"/>
      <c r="AL8" s="87"/>
      <c r="AM8" s="84">
        <f t="shared" ref="AM8:AM31" si="1">AE8+AI8</f>
        <v>1005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93</v>
      </c>
      <c r="G9" s="82"/>
      <c r="H9" s="83"/>
      <c r="I9" s="81">
        <v>83</v>
      </c>
      <c r="J9" s="82"/>
      <c r="K9" s="83"/>
      <c r="L9" s="81">
        <v>71</v>
      </c>
      <c r="M9" s="82"/>
      <c r="N9" s="83"/>
      <c r="O9" s="81">
        <f t="shared" si="0"/>
        <v>154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215</v>
      </c>
      <c r="G10" s="82"/>
      <c r="H10" s="83"/>
      <c r="I10" s="81">
        <v>185</v>
      </c>
      <c r="J10" s="82"/>
      <c r="K10" s="83"/>
      <c r="L10" s="81">
        <v>197</v>
      </c>
      <c r="M10" s="82"/>
      <c r="N10" s="83"/>
      <c r="O10" s="81">
        <f t="shared" si="0"/>
        <v>382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267</v>
      </c>
      <c r="AB10" s="82"/>
      <c r="AC10" s="82"/>
      <c r="AD10" s="83"/>
      <c r="AE10" s="81">
        <v>251</v>
      </c>
      <c r="AF10" s="82"/>
      <c r="AG10" s="82"/>
      <c r="AH10" s="83"/>
      <c r="AI10" s="81">
        <v>283</v>
      </c>
      <c r="AJ10" s="82"/>
      <c r="AK10" s="82"/>
      <c r="AL10" s="83"/>
      <c r="AM10" s="77">
        <f t="shared" si="1"/>
        <v>534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114</v>
      </c>
      <c r="G11" s="82"/>
      <c r="H11" s="83"/>
      <c r="I11" s="81">
        <v>99</v>
      </c>
      <c r="J11" s="82"/>
      <c r="K11" s="83"/>
      <c r="L11" s="81">
        <v>119</v>
      </c>
      <c r="M11" s="82"/>
      <c r="N11" s="83"/>
      <c r="O11" s="81">
        <f t="shared" si="0"/>
        <v>218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427</v>
      </c>
      <c r="AB11" s="82"/>
      <c r="AC11" s="82"/>
      <c r="AD11" s="83"/>
      <c r="AE11" s="81">
        <v>459</v>
      </c>
      <c r="AF11" s="82"/>
      <c r="AG11" s="82"/>
      <c r="AH11" s="83"/>
      <c r="AI11" s="81">
        <v>491</v>
      </c>
      <c r="AJ11" s="82"/>
      <c r="AK11" s="82"/>
      <c r="AL11" s="83"/>
      <c r="AM11" s="77">
        <f t="shared" si="1"/>
        <v>950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159</v>
      </c>
      <c r="G12" s="82"/>
      <c r="H12" s="83"/>
      <c r="I12" s="81">
        <v>164</v>
      </c>
      <c r="J12" s="82"/>
      <c r="K12" s="83"/>
      <c r="L12" s="81">
        <v>168</v>
      </c>
      <c r="M12" s="82"/>
      <c r="N12" s="83"/>
      <c r="O12" s="81">
        <f t="shared" si="0"/>
        <v>332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156</v>
      </c>
      <c r="AF12" s="82"/>
      <c r="AG12" s="82"/>
      <c r="AH12" s="83"/>
      <c r="AI12" s="81">
        <v>178</v>
      </c>
      <c r="AJ12" s="82"/>
      <c r="AK12" s="82"/>
      <c r="AL12" s="83"/>
      <c r="AM12" s="77">
        <f t="shared" si="1"/>
        <v>334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103</v>
      </c>
      <c r="G13" s="82"/>
      <c r="H13" s="83"/>
      <c r="I13" s="81">
        <v>91</v>
      </c>
      <c r="J13" s="82"/>
      <c r="K13" s="83"/>
      <c r="L13" s="81">
        <v>95</v>
      </c>
      <c r="M13" s="82"/>
      <c r="N13" s="83"/>
      <c r="O13" s="81">
        <f t="shared" si="0"/>
        <v>186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125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250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1331</v>
      </c>
      <c r="AB14" s="82"/>
      <c r="AC14" s="82"/>
      <c r="AD14" s="83"/>
      <c r="AE14" s="81">
        <v>1243</v>
      </c>
      <c r="AF14" s="82"/>
      <c r="AG14" s="82"/>
      <c r="AH14" s="83"/>
      <c r="AI14" s="81">
        <v>1378</v>
      </c>
      <c r="AJ14" s="82"/>
      <c r="AK14" s="82"/>
      <c r="AL14" s="83"/>
      <c r="AM14" s="77">
        <f t="shared" si="1"/>
        <v>2621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246</v>
      </c>
      <c r="G15" s="82"/>
      <c r="H15" s="83"/>
      <c r="I15" s="81">
        <v>249</v>
      </c>
      <c r="J15" s="82"/>
      <c r="K15" s="83"/>
      <c r="L15" s="81">
        <v>271</v>
      </c>
      <c r="M15" s="82"/>
      <c r="N15" s="83"/>
      <c r="O15" s="81">
        <f t="shared" si="0"/>
        <v>520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15</v>
      </c>
      <c r="AB15" s="82"/>
      <c r="AC15" s="82"/>
      <c r="AD15" s="83"/>
      <c r="AE15" s="81">
        <v>9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21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234</v>
      </c>
      <c r="G16" s="82"/>
      <c r="H16" s="83"/>
      <c r="I16" s="81">
        <v>208</v>
      </c>
      <c r="J16" s="82"/>
      <c r="K16" s="83"/>
      <c r="L16" s="81">
        <v>239</v>
      </c>
      <c r="M16" s="82"/>
      <c r="N16" s="83"/>
      <c r="O16" s="81">
        <f t="shared" si="0"/>
        <v>447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49</v>
      </c>
      <c r="AB16" s="82"/>
      <c r="AC16" s="82"/>
      <c r="AD16" s="83"/>
      <c r="AE16" s="81">
        <v>39</v>
      </c>
      <c r="AF16" s="82"/>
      <c r="AG16" s="82"/>
      <c r="AH16" s="83"/>
      <c r="AI16" s="81">
        <v>52</v>
      </c>
      <c r="AJ16" s="82"/>
      <c r="AK16" s="82"/>
      <c r="AL16" s="83"/>
      <c r="AM16" s="77">
        <f t="shared" si="1"/>
        <v>91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131</v>
      </c>
      <c r="G17" s="82"/>
      <c r="H17" s="83"/>
      <c r="I17" s="81">
        <v>163</v>
      </c>
      <c r="J17" s="82"/>
      <c r="K17" s="83"/>
      <c r="L17" s="81">
        <v>194</v>
      </c>
      <c r="M17" s="82"/>
      <c r="N17" s="83"/>
      <c r="O17" s="81">
        <f t="shared" si="0"/>
        <v>357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239</v>
      </c>
      <c r="AB17" s="82"/>
      <c r="AC17" s="82"/>
      <c r="AD17" s="83"/>
      <c r="AE17" s="81">
        <v>229</v>
      </c>
      <c r="AF17" s="82"/>
      <c r="AG17" s="82"/>
      <c r="AH17" s="83"/>
      <c r="AI17" s="81">
        <v>247</v>
      </c>
      <c r="AJ17" s="82"/>
      <c r="AK17" s="82"/>
      <c r="AL17" s="83"/>
      <c r="AM17" s="77">
        <f t="shared" si="1"/>
        <v>476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148</v>
      </c>
      <c r="G18" s="82"/>
      <c r="H18" s="83"/>
      <c r="I18" s="81">
        <v>155</v>
      </c>
      <c r="J18" s="82"/>
      <c r="K18" s="83"/>
      <c r="L18" s="81">
        <v>180</v>
      </c>
      <c r="M18" s="82"/>
      <c r="N18" s="83"/>
      <c r="O18" s="81">
        <f t="shared" si="0"/>
        <v>335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233</v>
      </c>
      <c r="AB18" s="82"/>
      <c r="AC18" s="82"/>
      <c r="AD18" s="83"/>
      <c r="AE18" s="81">
        <v>195</v>
      </c>
      <c r="AF18" s="82"/>
      <c r="AG18" s="82"/>
      <c r="AH18" s="83"/>
      <c r="AI18" s="81">
        <v>201</v>
      </c>
      <c r="AJ18" s="82"/>
      <c r="AK18" s="82"/>
      <c r="AL18" s="83"/>
      <c r="AM18" s="77">
        <f t="shared" si="1"/>
        <v>396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150</v>
      </c>
      <c r="G19" s="82"/>
      <c r="H19" s="83"/>
      <c r="I19" s="81">
        <v>136</v>
      </c>
      <c r="J19" s="82"/>
      <c r="K19" s="83"/>
      <c r="L19" s="81">
        <v>149</v>
      </c>
      <c r="M19" s="82"/>
      <c r="N19" s="83"/>
      <c r="O19" s="81">
        <f t="shared" si="0"/>
        <v>285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69</v>
      </c>
      <c r="AB19" s="82"/>
      <c r="AC19" s="82"/>
      <c r="AD19" s="83"/>
      <c r="AE19" s="81">
        <v>51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112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73</v>
      </c>
      <c r="G20" s="82"/>
      <c r="H20" s="83"/>
      <c r="I20" s="81">
        <v>60</v>
      </c>
      <c r="J20" s="82"/>
      <c r="K20" s="83"/>
      <c r="L20" s="81">
        <v>58</v>
      </c>
      <c r="M20" s="82"/>
      <c r="N20" s="83"/>
      <c r="O20" s="81">
        <f t="shared" si="0"/>
        <v>118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109</v>
      </c>
      <c r="AB20" s="82"/>
      <c r="AC20" s="82"/>
      <c r="AD20" s="83"/>
      <c r="AE20" s="81">
        <v>95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223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45</v>
      </c>
      <c r="J21" s="82"/>
      <c r="K21" s="83"/>
      <c r="L21" s="81">
        <v>75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113</v>
      </c>
      <c r="AB21" s="82"/>
      <c r="AC21" s="82"/>
      <c r="AD21" s="83"/>
      <c r="AE21" s="81">
        <v>97</v>
      </c>
      <c r="AF21" s="82"/>
      <c r="AG21" s="82"/>
      <c r="AH21" s="83"/>
      <c r="AI21" s="81">
        <v>119</v>
      </c>
      <c r="AJ21" s="82"/>
      <c r="AK21" s="82"/>
      <c r="AL21" s="83"/>
      <c r="AM21" s="77">
        <f t="shared" si="1"/>
        <v>216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33</v>
      </c>
      <c r="M22" s="82"/>
      <c r="N22" s="83"/>
      <c r="O22" s="81">
        <f t="shared" si="0"/>
        <v>66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247</v>
      </c>
      <c r="AB22" s="82"/>
      <c r="AC22" s="82"/>
      <c r="AD22" s="83"/>
      <c r="AE22" s="81">
        <v>247</v>
      </c>
      <c r="AF22" s="82"/>
      <c r="AG22" s="82"/>
      <c r="AH22" s="83"/>
      <c r="AI22" s="81">
        <v>288</v>
      </c>
      <c r="AJ22" s="82"/>
      <c r="AK22" s="82"/>
      <c r="AL22" s="83"/>
      <c r="AM22" s="77">
        <f t="shared" si="1"/>
        <v>535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178</v>
      </c>
      <c r="G23" s="82"/>
      <c r="H23" s="83"/>
      <c r="I23" s="81">
        <v>156</v>
      </c>
      <c r="J23" s="82"/>
      <c r="K23" s="83"/>
      <c r="L23" s="81">
        <v>179</v>
      </c>
      <c r="M23" s="82"/>
      <c r="N23" s="83"/>
      <c r="O23" s="81">
        <f t="shared" si="0"/>
        <v>335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17</v>
      </c>
      <c r="AB23" s="82"/>
      <c r="AC23" s="82"/>
      <c r="AD23" s="83"/>
      <c r="AE23" s="81">
        <v>10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27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224</v>
      </c>
      <c r="G24" s="82"/>
      <c r="H24" s="83"/>
      <c r="I24" s="81">
        <v>226</v>
      </c>
      <c r="J24" s="82"/>
      <c r="K24" s="83"/>
      <c r="L24" s="81">
        <v>231</v>
      </c>
      <c r="M24" s="82"/>
      <c r="N24" s="83"/>
      <c r="O24" s="81">
        <f t="shared" si="0"/>
        <v>457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140</v>
      </c>
      <c r="AB24" s="82"/>
      <c r="AC24" s="82"/>
      <c r="AD24" s="83"/>
      <c r="AE24" s="81">
        <v>117</v>
      </c>
      <c r="AF24" s="82"/>
      <c r="AG24" s="82"/>
      <c r="AH24" s="83"/>
      <c r="AI24" s="81">
        <v>126</v>
      </c>
      <c r="AJ24" s="82"/>
      <c r="AK24" s="82"/>
      <c r="AL24" s="83"/>
      <c r="AM24" s="77">
        <f t="shared" si="1"/>
        <v>243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174</v>
      </c>
      <c r="G25" s="82"/>
      <c r="H25" s="83"/>
      <c r="I25" s="81">
        <v>156</v>
      </c>
      <c r="J25" s="82"/>
      <c r="K25" s="83"/>
      <c r="L25" s="81">
        <v>178</v>
      </c>
      <c r="M25" s="82"/>
      <c r="N25" s="83"/>
      <c r="O25" s="81">
        <f t="shared" si="0"/>
        <v>334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246</v>
      </c>
      <c r="AB25" s="82"/>
      <c r="AC25" s="82"/>
      <c r="AD25" s="83"/>
      <c r="AE25" s="81">
        <v>190</v>
      </c>
      <c r="AF25" s="82"/>
      <c r="AG25" s="82"/>
      <c r="AH25" s="83"/>
      <c r="AI25" s="81">
        <v>202</v>
      </c>
      <c r="AJ25" s="82"/>
      <c r="AK25" s="82"/>
      <c r="AL25" s="83"/>
      <c r="AM25" s="77">
        <f t="shared" si="1"/>
        <v>392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171</v>
      </c>
      <c r="G26" s="82"/>
      <c r="H26" s="83"/>
      <c r="I26" s="81">
        <v>165</v>
      </c>
      <c r="J26" s="82"/>
      <c r="K26" s="83"/>
      <c r="L26" s="81">
        <v>183</v>
      </c>
      <c r="M26" s="82"/>
      <c r="N26" s="83"/>
      <c r="O26" s="81">
        <f t="shared" si="0"/>
        <v>348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151</v>
      </c>
      <c r="AB26" s="82"/>
      <c r="AC26" s="82"/>
      <c r="AD26" s="83"/>
      <c r="AE26" s="81">
        <v>133</v>
      </c>
      <c r="AF26" s="82"/>
      <c r="AG26" s="82"/>
      <c r="AH26" s="83"/>
      <c r="AI26" s="81">
        <v>145</v>
      </c>
      <c r="AJ26" s="82"/>
      <c r="AK26" s="82"/>
      <c r="AL26" s="83"/>
      <c r="AM26" s="77">
        <f t="shared" si="1"/>
        <v>278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142</v>
      </c>
      <c r="G27" s="82"/>
      <c r="H27" s="83"/>
      <c r="I27" s="81">
        <v>121</v>
      </c>
      <c r="J27" s="82"/>
      <c r="K27" s="83"/>
      <c r="L27" s="81">
        <v>149</v>
      </c>
      <c r="M27" s="82"/>
      <c r="N27" s="83"/>
      <c r="O27" s="81">
        <f t="shared" si="0"/>
        <v>270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181</v>
      </c>
      <c r="AB27" s="82"/>
      <c r="AC27" s="82"/>
      <c r="AD27" s="83"/>
      <c r="AE27" s="81">
        <v>157</v>
      </c>
      <c r="AF27" s="82"/>
      <c r="AG27" s="82"/>
      <c r="AH27" s="83"/>
      <c r="AI27" s="81">
        <v>120</v>
      </c>
      <c r="AJ27" s="82"/>
      <c r="AK27" s="82"/>
      <c r="AL27" s="83"/>
      <c r="AM27" s="77">
        <f t="shared" si="1"/>
        <v>277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57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204</v>
      </c>
      <c r="AB28" s="82"/>
      <c r="AC28" s="82"/>
      <c r="AD28" s="83"/>
      <c r="AE28" s="81">
        <v>175</v>
      </c>
      <c r="AF28" s="82"/>
      <c r="AG28" s="82"/>
      <c r="AH28" s="83"/>
      <c r="AI28" s="81">
        <v>199</v>
      </c>
      <c r="AJ28" s="82"/>
      <c r="AK28" s="82"/>
      <c r="AL28" s="83"/>
      <c r="AM28" s="77">
        <f t="shared" si="1"/>
        <v>374</v>
      </c>
      <c r="AN28" s="77"/>
      <c r="AO28" s="77"/>
      <c r="AP28" s="77"/>
      <c r="AR28" s="29"/>
      <c r="AS28" s="29" t="s">
        <v>34</v>
      </c>
      <c r="AT28" s="29" t="s">
        <v>60</v>
      </c>
      <c r="AU28" s="29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86</v>
      </c>
      <c r="M29" s="82"/>
      <c r="N29" s="83"/>
      <c r="O29" s="81">
        <f t="shared" si="0"/>
        <v>155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206</v>
      </c>
      <c r="AB29" s="82"/>
      <c r="AC29" s="82"/>
      <c r="AD29" s="83"/>
      <c r="AE29" s="81">
        <v>205</v>
      </c>
      <c r="AF29" s="82"/>
      <c r="AG29" s="82"/>
      <c r="AH29" s="83"/>
      <c r="AI29" s="81">
        <v>137</v>
      </c>
      <c r="AJ29" s="82"/>
      <c r="AK29" s="82"/>
      <c r="AL29" s="83"/>
      <c r="AM29" s="77">
        <f t="shared" si="1"/>
        <v>342</v>
      </c>
      <c r="AN29" s="77"/>
      <c r="AO29" s="77"/>
      <c r="AP29" s="77"/>
      <c r="AR29" s="29" t="s">
        <v>3</v>
      </c>
      <c r="AS29" s="31">
        <f>AE31</f>
        <v>11597</v>
      </c>
      <c r="AT29" s="31">
        <v>4325</v>
      </c>
      <c r="AU29" s="32">
        <f>IF(OR(AS29=0,AT29=0),"",ROUNDDOWN(AT29/AS29,4))</f>
        <v>0.37290000000000001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1477</v>
      </c>
      <c r="G30" s="82"/>
      <c r="H30" s="83"/>
      <c r="I30" s="81">
        <v>1470</v>
      </c>
      <c r="J30" s="82"/>
      <c r="K30" s="83"/>
      <c r="L30" s="81">
        <v>1617</v>
      </c>
      <c r="M30" s="82"/>
      <c r="N30" s="83"/>
      <c r="O30" s="81">
        <f t="shared" si="0"/>
        <v>3087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29" t="s">
        <v>5</v>
      </c>
      <c r="AS30" s="31">
        <f>AI31</f>
        <v>12659</v>
      </c>
      <c r="AT30" s="31">
        <v>5830</v>
      </c>
      <c r="AU30" s="32">
        <f>IF(OR(AS30=0,AT30=0),"",ROUNDDOWN(AT30/AS30,4))</f>
        <v>0.46050000000000002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538</v>
      </c>
      <c r="G31" s="82"/>
      <c r="H31" s="83"/>
      <c r="I31" s="81">
        <v>549</v>
      </c>
      <c r="J31" s="82"/>
      <c r="K31" s="83"/>
      <c r="L31" s="81">
        <v>578</v>
      </c>
      <c r="M31" s="82"/>
      <c r="N31" s="83"/>
      <c r="O31" s="81">
        <f t="shared" si="0"/>
        <v>1127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12176</v>
      </c>
      <c r="AB31" s="82"/>
      <c r="AC31" s="82"/>
      <c r="AD31" s="83"/>
      <c r="AE31" s="81">
        <f>SUM(I8:K32,AE8:AH30)</f>
        <v>11597</v>
      </c>
      <c r="AF31" s="82"/>
      <c r="AG31" s="82"/>
      <c r="AH31" s="83"/>
      <c r="AI31" s="81">
        <f>SUM(L8:N32,AI8:AL30)</f>
        <v>12659</v>
      </c>
      <c r="AJ31" s="82"/>
      <c r="AK31" s="82"/>
      <c r="AL31" s="83"/>
      <c r="AM31" s="77">
        <f t="shared" si="1"/>
        <v>24256</v>
      </c>
      <c r="AN31" s="77"/>
      <c r="AO31" s="77"/>
      <c r="AP31" s="77"/>
      <c r="AR31" s="29" t="s">
        <v>7</v>
      </c>
      <c r="AS31" s="31">
        <f>AM31</f>
        <v>24256</v>
      </c>
      <c r="AT31" s="31">
        <f>AT29+AT30</f>
        <v>10155</v>
      </c>
      <c r="AU31" s="32">
        <f>IF(OR(AS31=0,AT31=0),"",ROUNDDOWN(AT31/AS31,4))</f>
        <v>0.41860000000000003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426</v>
      </c>
      <c r="G32" s="75"/>
      <c r="H32" s="76"/>
      <c r="I32" s="74">
        <v>391</v>
      </c>
      <c r="J32" s="75"/>
      <c r="K32" s="76"/>
      <c r="L32" s="74">
        <v>441</v>
      </c>
      <c r="M32" s="75"/>
      <c r="N32" s="76"/>
      <c r="O32" s="74">
        <f t="shared" si="0"/>
        <v>832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27" t="s">
        <v>42</v>
      </c>
      <c r="E34" s="67">
        <f>AM31-24276</f>
        <v>-20</v>
      </c>
      <c r="F34" s="67"/>
      <c r="G34" s="21" t="s">
        <v>4</v>
      </c>
      <c r="L34" s="21" t="s">
        <v>64</v>
      </c>
      <c r="O34" s="68">
        <f>AM31-24789</f>
        <v>-533</v>
      </c>
      <c r="P34" s="68"/>
      <c r="Q34" s="68"/>
      <c r="R34" s="68"/>
      <c r="S34" s="21" t="s">
        <v>4</v>
      </c>
      <c r="AG34" s="27" t="s">
        <v>59</v>
      </c>
      <c r="AH34" s="69">
        <f>AT31</f>
        <v>10155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27" t="s">
        <v>42</v>
      </c>
      <c r="E36" s="68">
        <f>AA31-12185</f>
        <v>-9</v>
      </c>
      <c r="F36" s="68"/>
      <c r="G36" s="21" t="s">
        <v>47</v>
      </c>
      <c r="L36" s="21" t="s">
        <v>64</v>
      </c>
      <c r="O36" s="68">
        <f>AA31-12281</f>
        <v>-105</v>
      </c>
      <c r="P36" s="68"/>
      <c r="Q36" s="68"/>
      <c r="R36" s="68"/>
      <c r="S36" s="21" t="s">
        <v>47</v>
      </c>
      <c r="Y36" s="21" t="s">
        <v>65</v>
      </c>
      <c r="AG36" s="27" t="s">
        <v>3</v>
      </c>
      <c r="AH36" s="69">
        <f>AT29</f>
        <v>4325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27"/>
    </row>
    <row r="38" spans="3:39" ht="18.75" customHeight="1" x14ac:dyDescent="0.15">
      <c r="C38" s="25" t="s">
        <v>69</v>
      </c>
      <c r="AG38" s="27" t="s">
        <v>5</v>
      </c>
      <c r="AH38" s="69">
        <f>AT30</f>
        <v>5830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27"/>
    </row>
    <row r="40" spans="3:39" ht="18.75" customHeight="1" x14ac:dyDescent="0.15">
      <c r="C40" s="26" t="s">
        <v>70</v>
      </c>
      <c r="AG40" s="27" t="s">
        <v>61</v>
      </c>
      <c r="AH40" s="70">
        <f>IF(OR(AH34=0,AM31=0),"",ROUNDDOWN(AH34/AM31*100,2))</f>
        <v>41.86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4</v>
      </c>
      <c r="H42" s="65"/>
      <c r="I42" s="21" t="s">
        <v>4</v>
      </c>
      <c r="L42" s="21" t="s">
        <v>74</v>
      </c>
      <c r="T42" s="65">
        <v>25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B1" sqref="B1:AP1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36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33"/>
      <c r="H3" s="33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36" t="s">
        <v>7</v>
      </c>
      <c r="Z3" s="69">
        <v>26426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36"/>
      <c r="H4" s="28"/>
      <c r="I4" s="69" t="s">
        <v>47</v>
      </c>
      <c r="J4" s="69"/>
      <c r="K4" s="69"/>
      <c r="L4" s="69">
        <v>11204</v>
      </c>
      <c r="M4" s="69"/>
      <c r="N4" s="69"/>
      <c r="O4" s="34"/>
      <c r="P4" s="34"/>
      <c r="Q4" s="91" t="s">
        <v>67</v>
      </c>
      <c r="R4" s="91"/>
      <c r="S4" s="91"/>
      <c r="T4" s="92">
        <v>118.23</v>
      </c>
      <c r="U4" s="92"/>
      <c r="V4" s="92"/>
      <c r="W4" s="92"/>
      <c r="X4" s="34" t="s">
        <v>68</v>
      </c>
      <c r="Y4" s="34"/>
      <c r="Z4" s="34"/>
      <c r="AF4" s="24"/>
      <c r="AH4" s="36"/>
      <c r="AK4" s="33"/>
      <c r="AL4" s="36"/>
      <c r="AM4" s="34"/>
      <c r="AP4" s="33"/>
    </row>
    <row r="5" spans="2:44" ht="18.75" customHeight="1" x14ac:dyDescent="0.15">
      <c r="Z5" s="36"/>
      <c r="AA5" s="36"/>
      <c r="AB5" s="36"/>
      <c r="AC5" s="36"/>
      <c r="AD5" s="93" t="s">
        <v>82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1798</v>
      </c>
      <c r="G8" s="86"/>
      <c r="H8" s="87"/>
      <c r="I8" s="85">
        <v>1796</v>
      </c>
      <c r="J8" s="86"/>
      <c r="K8" s="87"/>
      <c r="L8" s="85">
        <v>1972</v>
      </c>
      <c r="M8" s="86"/>
      <c r="N8" s="87"/>
      <c r="O8" s="85">
        <f t="shared" ref="O8:O32" si="0">I8+L8</f>
        <v>3768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466</v>
      </c>
      <c r="AB8" s="86"/>
      <c r="AC8" s="86"/>
      <c r="AD8" s="87"/>
      <c r="AE8" s="85">
        <v>490</v>
      </c>
      <c r="AF8" s="86"/>
      <c r="AG8" s="86"/>
      <c r="AH8" s="87"/>
      <c r="AI8" s="85">
        <v>515</v>
      </c>
      <c r="AJ8" s="86"/>
      <c r="AK8" s="86"/>
      <c r="AL8" s="87"/>
      <c r="AM8" s="84">
        <f t="shared" ref="AM8:AM31" si="1">AE8+AI8</f>
        <v>1005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93</v>
      </c>
      <c r="G9" s="82"/>
      <c r="H9" s="83"/>
      <c r="I9" s="81">
        <v>83</v>
      </c>
      <c r="J9" s="82"/>
      <c r="K9" s="83"/>
      <c r="L9" s="81">
        <v>72</v>
      </c>
      <c r="M9" s="82"/>
      <c r="N9" s="83"/>
      <c r="O9" s="81">
        <f t="shared" si="0"/>
        <v>155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216</v>
      </c>
      <c r="G10" s="82"/>
      <c r="H10" s="83"/>
      <c r="I10" s="81">
        <v>186</v>
      </c>
      <c r="J10" s="82"/>
      <c r="K10" s="83"/>
      <c r="L10" s="81">
        <v>198</v>
      </c>
      <c r="M10" s="82"/>
      <c r="N10" s="83"/>
      <c r="O10" s="81">
        <f t="shared" si="0"/>
        <v>384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272</v>
      </c>
      <c r="AB10" s="82"/>
      <c r="AC10" s="82"/>
      <c r="AD10" s="83"/>
      <c r="AE10" s="81">
        <v>251</v>
      </c>
      <c r="AF10" s="82"/>
      <c r="AG10" s="82"/>
      <c r="AH10" s="83"/>
      <c r="AI10" s="81">
        <v>288</v>
      </c>
      <c r="AJ10" s="82"/>
      <c r="AK10" s="82"/>
      <c r="AL10" s="83"/>
      <c r="AM10" s="77">
        <f t="shared" si="1"/>
        <v>539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115</v>
      </c>
      <c r="G11" s="82"/>
      <c r="H11" s="83"/>
      <c r="I11" s="81">
        <v>99</v>
      </c>
      <c r="J11" s="82"/>
      <c r="K11" s="83"/>
      <c r="L11" s="81">
        <v>120</v>
      </c>
      <c r="M11" s="82"/>
      <c r="N11" s="83"/>
      <c r="O11" s="81">
        <f t="shared" si="0"/>
        <v>219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428</v>
      </c>
      <c r="AB11" s="82"/>
      <c r="AC11" s="82"/>
      <c r="AD11" s="83"/>
      <c r="AE11" s="81">
        <v>460</v>
      </c>
      <c r="AF11" s="82"/>
      <c r="AG11" s="82"/>
      <c r="AH11" s="83"/>
      <c r="AI11" s="81">
        <v>493</v>
      </c>
      <c r="AJ11" s="82"/>
      <c r="AK11" s="82"/>
      <c r="AL11" s="83"/>
      <c r="AM11" s="77">
        <f t="shared" si="1"/>
        <v>953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161</v>
      </c>
      <c r="G12" s="82"/>
      <c r="H12" s="83"/>
      <c r="I12" s="81">
        <v>166</v>
      </c>
      <c r="J12" s="82"/>
      <c r="K12" s="83"/>
      <c r="L12" s="81">
        <v>168</v>
      </c>
      <c r="M12" s="82"/>
      <c r="N12" s="83"/>
      <c r="O12" s="81">
        <f t="shared" si="0"/>
        <v>334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169</v>
      </c>
      <c r="AB12" s="82"/>
      <c r="AC12" s="82"/>
      <c r="AD12" s="83"/>
      <c r="AE12" s="81">
        <v>156</v>
      </c>
      <c r="AF12" s="82"/>
      <c r="AG12" s="82"/>
      <c r="AH12" s="83"/>
      <c r="AI12" s="81">
        <v>178</v>
      </c>
      <c r="AJ12" s="82"/>
      <c r="AK12" s="82"/>
      <c r="AL12" s="83"/>
      <c r="AM12" s="77">
        <f t="shared" si="1"/>
        <v>334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104</v>
      </c>
      <c r="G13" s="82"/>
      <c r="H13" s="83"/>
      <c r="I13" s="81">
        <v>92</v>
      </c>
      <c r="J13" s="82"/>
      <c r="K13" s="83"/>
      <c r="L13" s="81">
        <v>95</v>
      </c>
      <c r="M13" s="82"/>
      <c r="N13" s="83"/>
      <c r="O13" s="81">
        <f t="shared" si="0"/>
        <v>187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125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250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1324</v>
      </c>
      <c r="AB14" s="82"/>
      <c r="AC14" s="82"/>
      <c r="AD14" s="83"/>
      <c r="AE14" s="81">
        <v>1236</v>
      </c>
      <c r="AF14" s="82"/>
      <c r="AG14" s="82"/>
      <c r="AH14" s="83"/>
      <c r="AI14" s="81">
        <v>1368</v>
      </c>
      <c r="AJ14" s="82"/>
      <c r="AK14" s="82"/>
      <c r="AL14" s="83"/>
      <c r="AM14" s="77">
        <f t="shared" si="1"/>
        <v>2604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247</v>
      </c>
      <c r="G15" s="82"/>
      <c r="H15" s="83"/>
      <c r="I15" s="81">
        <v>248</v>
      </c>
      <c r="J15" s="82"/>
      <c r="K15" s="83"/>
      <c r="L15" s="81">
        <v>271</v>
      </c>
      <c r="M15" s="82"/>
      <c r="N15" s="83"/>
      <c r="O15" s="81">
        <f t="shared" si="0"/>
        <v>519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15</v>
      </c>
      <c r="AB15" s="82"/>
      <c r="AC15" s="82"/>
      <c r="AD15" s="83"/>
      <c r="AE15" s="81">
        <v>9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21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233</v>
      </c>
      <c r="G16" s="82"/>
      <c r="H16" s="83"/>
      <c r="I16" s="81">
        <v>206</v>
      </c>
      <c r="J16" s="82"/>
      <c r="K16" s="83"/>
      <c r="L16" s="81">
        <v>240</v>
      </c>
      <c r="M16" s="82"/>
      <c r="N16" s="83"/>
      <c r="O16" s="81">
        <f t="shared" si="0"/>
        <v>446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49</v>
      </c>
      <c r="AB16" s="82"/>
      <c r="AC16" s="82"/>
      <c r="AD16" s="83"/>
      <c r="AE16" s="81">
        <v>39</v>
      </c>
      <c r="AF16" s="82"/>
      <c r="AG16" s="82"/>
      <c r="AH16" s="83"/>
      <c r="AI16" s="81">
        <v>52</v>
      </c>
      <c r="AJ16" s="82"/>
      <c r="AK16" s="82"/>
      <c r="AL16" s="83"/>
      <c r="AM16" s="77">
        <f t="shared" si="1"/>
        <v>91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135</v>
      </c>
      <c r="G17" s="82"/>
      <c r="H17" s="83"/>
      <c r="I17" s="81">
        <v>172</v>
      </c>
      <c r="J17" s="82"/>
      <c r="K17" s="83"/>
      <c r="L17" s="81">
        <v>195</v>
      </c>
      <c r="M17" s="82"/>
      <c r="N17" s="83"/>
      <c r="O17" s="81">
        <f t="shared" si="0"/>
        <v>367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242</v>
      </c>
      <c r="AB17" s="82"/>
      <c r="AC17" s="82"/>
      <c r="AD17" s="83"/>
      <c r="AE17" s="81">
        <v>232</v>
      </c>
      <c r="AF17" s="82"/>
      <c r="AG17" s="82"/>
      <c r="AH17" s="83"/>
      <c r="AI17" s="81">
        <v>251</v>
      </c>
      <c r="AJ17" s="82"/>
      <c r="AK17" s="82"/>
      <c r="AL17" s="83"/>
      <c r="AM17" s="77">
        <f t="shared" si="1"/>
        <v>483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149</v>
      </c>
      <c r="G18" s="82"/>
      <c r="H18" s="83"/>
      <c r="I18" s="81">
        <v>154</v>
      </c>
      <c r="J18" s="82"/>
      <c r="K18" s="83"/>
      <c r="L18" s="81">
        <v>180</v>
      </c>
      <c r="M18" s="82"/>
      <c r="N18" s="83"/>
      <c r="O18" s="81">
        <f t="shared" si="0"/>
        <v>334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232</v>
      </c>
      <c r="AB18" s="82"/>
      <c r="AC18" s="82"/>
      <c r="AD18" s="83"/>
      <c r="AE18" s="81">
        <v>193</v>
      </c>
      <c r="AF18" s="82"/>
      <c r="AG18" s="82"/>
      <c r="AH18" s="83"/>
      <c r="AI18" s="81">
        <v>200</v>
      </c>
      <c r="AJ18" s="82"/>
      <c r="AK18" s="82"/>
      <c r="AL18" s="83"/>
      <c r="AM18" s="77">
        <f t="shared" si="1"/>
        <v>393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150</v>
      </c>
      <c r="G19" s="82"/>
      <c r="H19" s="83"/>
      <c r="I19" s="81">
        <v>135</v>
      </c>
      <c r="J19" s="82"/>
      <c r="K19" s="83"/>
      <c r="L19" s="81">
        <v>149</v>
      </c>
      <c r="M19" s="82"/>
      <c r="N19" s="83"/>
      <c r="O19" s="81">
        <f t="shared" si="0"/>
        <v>284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69</v>
      </c>
      <c r="AB19" s="82"/>
      <c r="AC19" s="82"/>
      <c r="AD19" s="83"/>
      <c r="AE19" s="81">
        <v>51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112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74</v>
      </c>
      <c r="G20" s="82"/>
      <c r="H20" s="83"/>
      <c r="I20" s="81">
        <v>61</v>
      </c>
      <c r="J20" s="82"/>
      <c r="K20" s="83"/>
      <c r="L20" s="81">
        <v>58</v>
      </c>
      <c r="M20" s="82"/>
      <c r="N20" s="83"/>
      <c r="O20" s="81">
        <f t="shared" si="0"/>
        <v>119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108</v>
      </c>
      <c r="AB20" s="82"/>
      <c r="AC20" s="82"/>
      <c r="AD20" s="83"/>
      <c r="AE20" s="81">
        <v>92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220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45</v>
      </c>
      <c r="J21" s="82"/>
      <c r="K21" s="83"/>
      <c r="L21" s="81">
        <v>75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111</v>
      </c>
      <c r="AB21" s="82"/>
      <c r="AC21" s="82"/>
      <c r="AD21" s="83"/>
      <c r="AE21" s="81">
        <v>94</v>
      </c>
      <c r="AF21" s="82"/>
      <c r="AG21" s="82"/>
      <c r="AH21" s="83"/>
      <c r="AI21" s="81">
        <v>119</v>
      </c>
      <c r="AJ21" s="82"/>
      <c r="AK21" s="82"/>
      <c r="AL21" s="83"/>
      <c r="AM21" s="77">
        <f t="shared" si="1"/>
        <v>213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33</v>
      </c>
      <c r="M22" s="82"/>
      <c r="N22" s="83"/>
      <c r="O22" s="81">
        <f t="shared" si="0"/>
        <v>66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245</v>
      </c>
      <c r="AB22" s="82"/>
      <c r="AC22" s="82"/>
      <c r="AD22" s="83"/>
      <c r="AE22" s="81">
        <v>244</v>
      </c>
      <c r="AF22" s="82"/>
      <c r="AG22" s="82"/>
      <c r="AH22" s="83"/>
      <c r="AI22" s="81">
        <v>286</v>
      </c>
      <c r="AJ22" s="82"/>
      <c r="AK22" s="82"/>
      <c r="AL22" s="83"/>
      <c r="AM22" s="77">
        <f t="shared" si="1"/>
        <v>530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177</v>
      </c>
      <c r="G23" s="82"/>
      <c r="H23" s="83"/>
      <c r="I23" s="81">
        <v>154</v>
      </c>
      <c r="J23" s="82"/>
      <c r="K23" s="83"/>
      <c r="L23" s="81">
        <v>177</v>
      </c>
      <c r="M23" s="82"/>
      <c r="N23" s="83"/>
      <c r="O23" s="81">
        <f t="shared" si="0"/>
        <v>331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17</v>
      </c>
      <c r="AB23" s="82"/>
      <c r="AC23" s="82"/>
      <c r="AD23" s="83"/>
      <c r="AE23" s="81">
        <v>10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27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223</v>
      </c>
      <c r="G24" s="82"/>
      <c r="H24" s="83"/>
      <c r="I24" s="81">
        <v>225</v>
      </c>
      <c r="J24" s="82"/>
      <c r="K24" s="83"/>
      <c r="L24" s="81">
        <v>233</v>
      </c>
      <c r="M24" s="82"/>
      <c r="N24" s="83"/>
      <c r="O24" s="81">
        <f t="shared" si="0"/>
        <v>458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142</v>
      </c>
      <c r="AB24" s="82"/>
      <c r="AC24" s="82"/>
      <c r="AD24" s="83"/>
      <c r="AE24" s="81">
        <v>118</v>
      </c>
      <c r="AF24" s="82"/>
      <c r="AG24" s="82"/>
      <c r="AH24" s="83"/>
      <c r="AI24" s="81">
        <v>126</v>
      </c>
      <c r="AJ24" s="82"/>
      <c r="AK24" s="82"/>
      <c r="AL24" s="83"/>
      <c r="AM24" s="77">
        <f t="shared" si="1"/>
        <v>244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173</v>
      </c>
      <c r="G25" s="82"/>
      <c r="H25" s="83"/>
      <c r="I25" s="81">
        <v>153</v>
      </c>
      <c r="J25" s="82"/>
      <c r="K25" s="83"/>
      <c r="L25" s="81">
        <v>174</v>
      </c>
      <c r="M25" s="82"/>
      <c r="N25" s="83"/>
      <c r="O25" s="81">
        <f t="shared" si="0"/>
        <v>327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245</v>
      </c>
      <c r="AB25" s="82"/>
      <c r="AC25" s="82"/>
      <c r="AD25" s="83"/>
      <c r="AE25" s="81">
        <v>189</v>
      </c>
      <c r="AF25" s="82"/>
      <c r="AG25" s="82"/>
      <c r="AH25" s="83"/>
      <c r="AI25" s="81">
        <v>202</v>
      </c>
      <c r="AJ25" s="82"/>
      <c r="AK25" s="82"/>
      <c r="AL25" s="83"/>
      <c r="AM25" s="77">
        <f t="shared" si="1"/>
        <v>391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171</v>
      </c>
      <c r="G26" s="82"/>
      <c r="H26" s="83"/>
      <c r="I26" s="81">
        <v>162</v>
      </c>
      <c r="J26" s="82"/>
      <c r="K26" s="83"/>
      <c r="L26" s="81">
        <v>181</v>
      </c>
      <c r="M26" s="82"/>
      <c r="N26" s="83"/>
      <c r="O26" s="81">
        <f t="shared" si="0"/>
        <v>343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152</v>
      </c>
      <c r="AB26" s="82"/>
      <c r="AC26" s="82"/>
      <c r="AD26" s="83"/>
      <c r="AE26" s="81">
        <v>134</v>
      </c>
      <c r="AF26" s="82"/>
      <c r="AG26" s="82"/>
      <c r="AH26" s="83"/>
      <c r="AI26" s="81">
        <v>145</v>
      </c>
      <c r="AJ26" s="82"/>
      <c r="AK26" s="82"/>
      <c r="AL26" s="83"/>
      <c r="AM26" s="77">
        <f t="shared" si="1"/>
        <v>279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142</v>
      </c>
      <c r="G27" s="82"/>
      <c r="H27" s="83"/>
      <c r="I27" s="81">
        <v>122</v>
      </c>
      <c r="J27" s="82"/>
      <c r="K27" s="83"/>
      <c r="L27" s="81">
        <v>149</v>
      </c>
      <c r="M27" s="82"/>
      <c r="N27" s="83"/>
      <c r="O27" s="81">
        <f t="shared" si="0"/>
        <v>271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179</v>
      </c>
      <c r="AB27" s="82"/>
      <c r="AC27" s="82"/>
      <c r="AD27" s="83"/>
      <c r="AE27" s="81">
        <v>156</v>
      </c>
      <c r="AF27" s="82"/>
      <c r="AG27" s="82"/>
      <c r="AH27" s="83"/>
      <c r="AI27" s="81">
        <v>118</v>
      </c>
      <c r="AJ27" s="82"/>
      <c r="AK27" s="82"/>
      <c r="AL27" s="83"/>
      <c r="AM27" s="77">
        <f t="shared" si="1"/>
        <v>274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57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203</v>
      </c>
      <c r="AB28" s="82"/>
      <c r="AC28" s="82"/>
      <c r="AD28" s="83"/>
      <c r="AE28" s="81">
        <v>173</v>
      </c>
      <c r="AF28" s="82"/>
      <c r="AG28" s="82"/>
      <c r="AH28" s="83"/>
      <c r="AI28" s="81">
        <v>196</v>
      </c>
      <c r="AJ28" s="82"/>
      <c r="AK28" s="82"/>
      <c r="AL28" s="83"/>
      <c r="AM28" s="77">
        <f t="shared" si="1"/>
        <v>369</v>
      </c>
      <c r="AN28" s="77"/>
      <c r="AO28" s="77"/>
      <c r="AP28" s="77"/>
      <c r="AR28" s="35"/>
      <c r="AS28" s="35" t="s">
        <v>34</v>
      </c>
      <c r="AT28" s="35" t="s">
        <v>60</v>
      </c>
      <c r="AU28" s="35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206</v>
      </c>
      <c r="AB29" s="82"/>
      <c r="AC29" s="82"/>
      <c r="AD29" s="83"/>
      <c r="AE29" s="81">
        <v>204</v>
      </c>
      <c r="AF29" s="82"/>
      <c r="AG29" s="82"/>
      <c r="AH29" s="83"/>
      <c r="AI29" s="81">
        <v>137</v>
      </c>
      <c r="AJ29" s="82"/>
      <c r="AK29" s="82"/>
      <c r="AL29" s="83"/>
      <c r="AM29" s="77">
        <f t="shared" si="1"/>
        <v>341</v>
      </c>
      <c r="AN29" s="77"/>
      <c r="AO29" s="77"/>
      <c r="AP29" s="77"/>
      <c r="AR29" s="35" t="s">
        <v>3</v>
      </c>
      <c r="AS29" s="31">
        <f>AE31</f>
        <v>11565</v>
      </c>
      <c r="AT29" s="31">
        <v>4327</v>
      </c>
      <c r="AU29" s="32">
        <f>IF(OR(AS29=0,AT29=0),"",ROUNDDOWN(AT29/AS29,4))</f>
        <v>0.37409999999999999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1477</v>
      </c>
      <c r="G30" s="82"/>
      <c r="H30" s="83"/>
      <c r="I30" s="81">
        <v>1467</v>
      </c>
      <c r="J30" s="82"/>
      <c r="K30" s="83"/>
      <c r="L30" s="81">
        <v>1620</v>
      </c>
      <c r="M30" s="82"/>
      <c r="N30" s="83"/>
      <c r="O30" s="81">
        <f t="shared" si="0"/>
        <v>3087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35" t="s">
        <v>5</v>
      </c>
      <c r="AS30" s="31">
        <f>AI31</f>
        <v>12645</v>
      </c>
      <c r="AT30" s="31">
        <v>5832</v>
      </c>
      <c r="AU30" s="32">
        <f>IF(OR(AS30=0,AT30=0),"",ROUNDDOWN(AT30/AS30,4))</f>
        <v>0.4612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533</v>
      </c>
      <c r="G31" s="82"/>
      <c r="H31" s="83"/>
      <c r="I31" s="81">
        <v>545</v>
      </c>
      <c r="J31" s="82"/>
      <c r="K31" s="83"/>
      <c r="L31" s="81">
        <v>573</v>
      </c>
      <c r="M31" s="82"/>
      <c r="N31" s="83"/>
      <c r="O31" s="81">
        <f t="shared" si="0"/>
        <v>1118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12168</v>
      </c>
      <c r="AB31" s="82"/>
      <c r="AC31" s="82"/>
      <c r="AD31" s="83"/>
      <c r="AE31" s="81">
        <f>SUM(I8:K32,AE8:AH30)</f>
        <v>11565</v>
      </c>
      <c r="AF31" s="82"/>
      <c r="AG31" s="82"/>
      <c r="AH31" s="83"/>
      <c r="AI31" s="81">
        <f>SUM(L8:N32,AI8:AL30)</f>
        <v>12645</v>
      </c>
      <c r="AJ31" s="82"/>
      <c r="AK31" s="82"/>
      <c r="AL31" s="83"/>
      <c r="AM31" s="77">
        <f t="shared" si="1"/>
        <v>24210</v>
      </c>
      <c r="AN31" s="77"/>
      <c r="AO31" s="77"/>
      <c r="AP31" s="77"/>
      <c r="AR31" s="35" t="s">
        <v>7</v>
      </c>
      <c r="AS31" s="31">
        <f>AM31</f>
        <v>24210</v>
      </c>
      <c r="AT31" s="31">
        <f>AT29+AT30</f>
        <v>10159</v>
      </c>
      <c r="AU31" s="32">
        <f>IF(OR(AS31=0,AT31=0),"",ROUNDDOWN(AT31/AS31,4))</f>
        <v>0.41959999999999997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423</v>
      </c>
      <c r="G32" s="75"/>
      <c r="H32" s="76"/>
      <c r="I32" s="74">
        <v>387</v>
      </c>
      <c r="J32" s="75"/>
      <c r="K32" s="76"/>
      <c r="L32" s="74">
        <v>440</v>
      </c>
      <c r="M32" s="75"/>
      <c r="N32" s="76"/>
      <c r="O32" s="74">
        <f t="shared" si="0"/>
        <v>827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33" t="s">
        <v>42</v>
      </c>
      <c r="E34" s="67">
        <f>AM31-24256</f>
        <v>-46</v>
      </c>
      <c r="F34" s="67"/>
      <c r="G34" s="21" t="s">
        <v>4</v>
      </c>
      <c r="L34" s="21" t="s">
        <v>64</v>
      </c>
      <c r="O34" s="68">
        <f>AM31-24704</f>
        <v>-494</v>
      </c>
      <c r="P34" s="68"/>
      <c r="Q34" s="68"/>
      <c r="R34" s="68"/>
      <c r="S34" s="21" t="s">
        <v>4</v>
      </c>
      <c r="AG34" s="33" t="s">
        <v>59</v>
      </c>
      <c r="AH34" s="69">
        <f>AT31</f>
        <v>10159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33" t="s">
        <v>42</v>
      </c>
      <c r="E36" s="68">
        <f>AA31-12176</f>
        <v>-8</v>
      </c>
      <c r="F36" s="68"/>
      <c r="G36" s="21" t="s">
        <v>47</v>
      </c>
      <c r="L36" s="21" t="s">
        <v>64</v>
      </c>
      <c r="O36" s="68">
        <f>AA31-12256</f>
        <v>-88</v>
      </c>
      <c r="P36" s="68"/>
      <c r="Q36" s="68"/>
      <c r="R36" s="68"/>
      <c r="S36" s="21" t="s">
        <v>47</v>
      </c>
      <c r="Y36" s="21" t="s">
        <v>65</v>
      </c>
      <c r="AG36" s="33" t="s">
        <v>3</v>
      </c>
      <c r="AH36" s="69">
        <f>AT29</f>
        <v>4327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33"/>
    </row>
    <row r="38" spans="3:39" ht="18.75" customHeight="1" x14ac:dyDescent="0.15">
      <c r="C38" s="34" t="s">
        <v>69</v>
      </c>
      <c r="AG38" s="33" t="s">
        <v>5</v>
      </c>
      <c r="AH38" s="69">
        <f>AT30</f>
        <v>5832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33"/>
    </row>
    <row r="40" spans="3:39" ht="18.75" customHeight="1" x14ac:dyDescent="0.15">
      <c r="C40" s="26" t="s">
        <v>70</v>
      </c>
      <c r="AG40" s="33" t="s">
        <v>61</v>
      </c>
      <c r="AH40" s="70">
        <f>IF(OR(AH34=0,AM31=0),"",ROUNDDOWN(AH34/AM31*100,2))</f>
        <v>41.96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7</v>
      </c>
      <c r="H42" s="65"/>
      <c r="I42" s="21" t="s">
        <v>4</v>
      </c>
      <c r="L42" s="21" t="s">
        <v>74</v>
      </c>
      <c r="T42" s="65">
        <v>31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AV7" sqref="AV7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37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38"/>
      <c r="H3" s="38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37" t="s">
        <v>7</v>
      </c>
      <c r="Z3" s="69">
        <v>26426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37"/>
      <c r="H4" s="28"/>
      <c r="I4" s="69" t="s">
        <v>47</v>
      </c>
      <c r="J4" s="69"/>
      <c r="K4" s="69"/>
      <c r="L4" s="69">
        <v>11204</v>
      </c>
      <c r="M4" s="69"/>
      <c r="N4" s="69"/>
      <c r="O4" s="39"/>
      <c r="P4" s="39"/>
      <c r="Q4" s="91" t="s">
        <v>67</v>
      </c>
      <c r="R4" s="91"/>
      <c r="S4" s="91"/>
      <c r="T4" s="92">
        <v>118.23</v>
      </c>
      <c r="U4" s="92"/>
      <c r="V4" s="92"/>
      <c r="W4" s="92"/>
      <c r="X4" s="39" t="s">
        <v>68</v>
      </c>
      <c r="Y4" s="39"/>
      <c r="Z4" s="39"/>
      <c r="AF4" s="24"/>
      <c r="AH4" s="37"/>
      <c r="AK4" s="38"/>
      <c r="AL4" s="37"/>
      <c r="AM4" s="39"/>
      <c r="AP4" s="38"/>
    </row>
    <row r="5" spans="2:44" ht="18.75" customHeight="1" x14ac:dyDescent="0.15">
      <c r="Z5" s="37"/>
      <c r="AA5" s="37"/>
      <c r="AB5" s="37"/>
      <c r="AC5" s="37"/>
      <c r="AD5" s="93" t="s">
        <v>83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1801</v>
      </c>
      <c r="G8" s="86"/>
      <c r="H8" s="87"/>
      <c r="I8" s="85">
        <v>1798</v>
      </c>
      <c r="J8" s="86"/>
      <c r="K8" s="87"/>
      <c r="L8" s="85">
        <v>1972</v>
      </c>
      <c r="M8" s="86"/>
      <c r="N8" s="87"/>
      <c r="O8" s="85">
        <f t="shared" ref="O8:O32" si="0">I8+L8</f>
        <v>3770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467</v>
      </c>
      <c r="AB8" s="86"/>
      <c r="AC8" s="86"/>
      <c r="AD8" s="87"/>
      <c r="AE8" s="85">
        <v>489</v>
      </c>
      <c r="AF8" s="86"/>
      <c r="AG8" s="86"/>
      <c r="AH8" s="87"/>
      <c r="AI8" s="85">
        <v>517</v>
      </c>
      <c r="AJ8" s="86"/>
      <c r="AK8" s="86"/>
      <c r="AL8" s="87"/>
      <c r="AM8" s="84">
        <f t="shared" ref="AM8:AM31" si="1">AE8+AI8</f>
        <v>1006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91</v>
      </c>
      <c r="G9" s="82"/>
      <c r="H9" s="83"/>
      <c r="I9" s="81">
        <v>82</v>
      </c>
      <c r="J9" s="82"/>
      <c r="K9" s="83"/>
      <c r="L9" s="81">
        <v>71</v>
      </c>
      <c r="M9" s="82"/>
      <c r="N9" s="83"/>
      <c r="O9" s="81">
        <f t="shared" si="0"/>
        <v>153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61</v>
      </c>
      <c r="AB9" s="82"/>
      <c r="AC9" s="82"/>
      <c r="AD9" s="83"/>
      <c r="AE9" s="81">
        <v>56</v>
      </c>
      <c r="AF9" s="82"/>
      <c r="AG9" s="82"/>
      <c r="AH9" s="83"/>
      <c r="AI9" s="81">
        <v>63</v>
      </c>
      <c r="AJ9" s="82"/>
      <c r="AK9" s="82"/>
      <c r="AL9" s="83"/>
      <c r="AM9" s="77">
        <f t="shared" si="1"/>
        <v>119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217</v>
      </c>
      <c r="G10" s="82"/>
      <c r="H10" s="83"/>
      <c r="I10" s="81">
        <v>184</v>
      </c>
      <c r="J10" s="82"/>
      <c r="K10" s="83"/>
      <c r="L10" s="81">
        <v>199</v>
      </c>
      <c r="M10" s="82"/>
      <c r="N10" s="83"/>
      <c r="O10" s="81">
        <f t="shared" si="0"/>
        <v>383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270</v>
      </c>
      <c r="AB10" s="82"/>
      <c r="AC10" s="82"/>
      <c r="AD10" s="83"/>
      <c r="AE10" s="81">
        <v>251</v>
      </c>
      <c r="AF10" s="82"/>
      <c r="AG10" s="82"/>
      <c r="AH10" s="83"/>
      <c r="AI10" s="81">
        <v>287</v>
      </c>
      <c r="AJ10" s="82"/>
      <c r="AK10" s="82"/>
      <c r="AL10" s="83"/>
      <c r="AM10" s="77">
        <f t="shared" si="1"/>
        <v>538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114</v>
      </c>
      <c r="G11" s="82"/>
      <c r="H11" s="83"/>
      <c r="I11" s="81">
        <v>98</v>
      </c>
      <c r="J11" s="82"/>
      <c r="K11" s="83"/>
      <c r="L11" s="81">
        <v>120</v>
      </c>
      <c r="M11" s="82"/>
      <c r="N11" s="83"/>
      <c r="O11" s="81">
        <f t="shared" si="0"/>
        <v>218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426</v>
      </c>
      <c r="AB11" s="82"/>
      <c r="AC11" s="82"/>
      <c r="AD11" s="83"/>
      <c r="AE11" s="81">
        <v>458</v>
      </c>
      <c r="AF11" s="82"/>
      <c r="AG11" s="82"/>
      <c r="AH11" s="83"/>
      <c r="AI11" s="81">
        <v>495</v>
      </c>
      <c r="AJ11" s="82"/>
      <c r="AK11" s="82"/>
      <c r="AL11" s="83"/>
      <c r="AM11" s="77">
        <f t="shared" si="1"/>
        <v>953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160</v>
      </c>
      <c r="G12" s="82"/>
      <c r="H12" s="83"/>
      <c r="I12" s="81">
        <v>167</v>
      </c>
      <c r="J12" s="82"/>
      <c r="K12" s="83"/>
      <c r="L12" s="81">
        <v>167</v>
      </c>
      <c r="M12" s="82"/>
      <c r="N12" s="83"/>
      <c r="O12" s="81">
        <f t="shared" si="0"/>
        <v>334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169</v>
      </c>
      <c r="AB12" s="82"/>
      <c r="AC12" s="82"/>
      <c r="AD12" s="83"/>
      <c r="AE12" s="81">
        <v>156</v>
      </c>
      <c r="AF12" s="82"/>
      <c r="AG12" s="82"/>
      <c r="AH12" s="83"/>
      <c r="AI12" s="81">
        <v>176</v>
      </c>
      <c r="AJ12" s="82"/>
      <c r="AK12" s="82"/>
      <c r="AL12" s="83"/>
      <c r="AM12" s="77">
        <f t="shared" si="1"/>
        <v>332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104</v>
      </c>
      <c r="G13" s="82"/>
      <c r="H13" s="83"/>
      <c r="I13" s="81">
        <v>92</v>
      </c>
      <c r="J13" s="82"/>
      <c r="K13" s="83"/>
      <c r="L13" s="81">
        <v>95</v>
      </c>
      <c r="M13" s="82"/>
      <c r="N13" s="83"/>
      <c r="O13" s="81">
        <f t="shared" si="0"/>
        <v>187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134</v>
      </c>
      <c r="AB13" s="82"/>
      <c r="AC13" s="82"/>
      <c r="AD13" s="83"/>
      <c r="AE13" s="81">
        <v>125</v>
      </c>
      <c r="AF13" s="82"/>
      <c r="AG13" s="82"/>
      <c r="AH13" s="83"/>
      <c r="AI13" s="81">
        <v>126</v>
      </c>
      <c r="AJ13" s="82"/>
      <c r="AK13" s="82"/>
      <c r="AL13" s="83"/>
      <c r="AM13" s="77">
        <f t="shared" si="1"/>
        <v>251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1327</v>
      </c>
      <c r="AB14" s="82"/>
      <c r="AC14" s="82"/>
      <c r="AD14" s="83"/>
      <c r="AE14" s="81">
        <v>1241</v>
      </c>
      <c r="AF14" s="82"/>
      <c r="AG14" s="82"/>
      <c r="AH14" s="83"/>
      <c r="AI14" s="81">
        <v>1370</v>
      </c>
      <c r="AJ14" s="82"/>
      <c r="AK14" s="82"/>
      <c r="AL14" s="83"/>
      <c r="AM14" s="77">
        <f t="shared" si="1"/>
        <v>2611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247</v>
      </c>
      <c r="G15" s="82"/>
      <c r="H15" s="83"/>
      <c r="I15" s="81">
        <v>248</v>
      </c>
      <c r="J15" s="82"/>
      <c r="K15" s="83"/>
      <c r="L15" s="81">
        <v>271</v>
      </c>
      <c r="M15" s="82"/>
      <c r="N15" s="83"/>
      <c r="O15" s="81">
        <f t="shared" si="0"/>
        <v>519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233</v>
      </c>
      <c r="G16" s="82"/>
      <c r="H16" s="83"/>
      <c r="I16" s="81">
        <v>206</v>
      </c>
      <c r="J16" s="82"/>
      <c r="K16" s="83"/>
      <c r="L16" s="81">
        <v>240</v>
      </c>
      <c r="M16" s="82"/>
      <c r="N16" s="83"/>
      <c r="O16" s="81">
        <f t="shared" si="0"/>
        <v>446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50</v>
      </c>
      <c r="AB16" s="82"/>
      <c r="AC16" s="82"/>
      <c r="AD16" s="83"/>
      <c r="AE16" s="81">
        <v>40</v>
      </c>
      <c r="AF16" s="82"/>
      <c r="AG16" s="82"/>
      <c r="AH16" s="83"/>
      <c r="AI16" s="81">
        <v>52</v>
      </c>
      <c r="AJ16" s="82"/>
      <c r="AK16" s="82"/>
      <c r="AL16" s="83"/>
      <c r="AM16" s="77">
        <f t="shared" si="1"/>
        <v>92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133</v>
      </c>
      <c r="G17" s="82"/>
      <c r="H17" s="83"/>
      <c r="I17" s="81">
        <v>170</v>
      </c>
      <c r="J17" s="82"/>
      <c r="K17" s="83"/>
      <c r="L17" s="81">
        <v>193</v>
      </c>
      <c r="M17" s="82"/>
      <c r="N17" s="83"/>
      <c r="O17" s="81">
        <f t="shared" si="0"/>
        <v>363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239</v>
      </c>
      <c r="AB17" s="82"/>
      <c r="AC17" s="82"/>
      <c r="AD17" s="83"/>
      <c r="AE17" s="81">
        <v>231</v>
      </c>
      <c r="AF17" s="82"/>
      <c r="AG17" s="82"/>
      <c r="AH17" s="83"/>
      <c r="AI17" s="81">
        <v>248</v>
      </c>
      <c r="AJ17" s="82"/>
      <c r="AK17" s="82"/>
      <c r="AL17" s="83"/>
      <c r="AM17" s="77">
        <f t="shared" si="1"/>
        <v>479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149</v>
      </c>
      <c r="G18" s="82"/>
      <c r="H18" s="83"/>
      <c r="I18" s="81">
        <v>154</v>
      </c>
      <c r="J18" s="82"/>
      <c r="K18" s="83"/>
      <c r="L18" s="81">
        <v>179</v>
      </c>
      <c r="M18" s="82"/>
      <c r="N18" s="83"/>
      <c r="O18" s="81">
        <f t="shared" si="0"/>
        <v>333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232</v>
      </c>
      <c r="AB18" s="82"/>
      <c r="AC18" s="82"/>
      <c r="AD18" s="83"/>
      <c r="AE18" s="81">
        <v>193</v>
      </c>
      <c r="AF18" s="82"/>
      <c r="AG18" s="82"/>
      <c r="AH18" s="83"/>
      <c r="AI18" s="81">
        <v>199</v>
      </c>
      <c r="AJ18" s="82"/>
      <c r="AK18" s="82"/>
      <c r="AL18" s="83"/>
      <c r="AM18" s="77">
        <f t="shared" si="1"/>
        <v>392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149</v>
      </c>
      <c r="G19" s="82"/>
      <c r="H19" s="83"/>
      <c r="I19" s="81">
        <v>134</v>
      </c>
      <c r="J19" s="82"/>
      <c r="K19" s="83"/>
      <c r="L19" s="81">
        <v>149</v>
      </c>
      <c r="M19" s="82"/>
      <c r="N19" s="83"/>
      <c r="O19" s="81">
        <f t="shared" si="0"/>
        <v>283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69</v>
      </c>
      <c r="AB19" s="82"/>
      <c r="AC19" s="82"/>
      <c r="AD19" s="83"/>
      <c r="AE19" s="81">
        <v>50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111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73</v>
      </c>
      <c r="G20" s="82"/>
      <c r="H20" s="83"/>
      <c r="I20" s="81">
        <v>61</v>
      </c>
      <c r="J20" s="82"/>
      <c r="K20" s="83"/>
      <c r="L20" s="81">
        <v>57</v>
      </c>
      <c r="M20" s="82"/>
      <c r="N20" s="83"/>
      <c r="O20" s="81">
        <f t="shared" si="0"/>
        <v>118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108</v>
      </c>
      <c r="AB20" s="82"/>
      <c r="AC20" s="82"/>
      <c r="AD20" s="83"/>
      <c r="AE20" s="81">
        <v>92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220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83</v>
      </c>
      <c r="G21" s="82"/>
      <c r="H21" s="83"/>
      <c r="I21" s="81">
        <v>45</v>
      </c>
      <c r="J21" s="82"/>
      <c r="K21" s="83"/>
      <c r="L21" s="81">
        <v>74</v>
      </c>
      <c r="M21" s="82"/>
      <c r="N21" s="83"/>
      <c r="O21" s="81">
        <f t="shared" si="0"/>
        <v>119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110</v>
      </c>
      <c r="AB21" s="82"/>
      <c r="AC21" s="82"/>
      <c r="AD21" s="83"/>
      <c r="AE21" s="81">
        <v>94</v>
      </c>
      <c r="AF21" s="82"/>
      <c r="AG21" s="82"/>
      <c r="AH21" s="83"/>
      <c r="AI21" s="81">
        <v>118</v>
      </c>
      <c r="AJ21" s="82"/>
      <c r="AK21" s="82"/>
      <c r="AL21" s="83"/>
      <c r="AM21" s="77">
        <f t="shared" si="1"/>
        <v>212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33</v>
      </c>
      <c r="M22" s="82"/>
      <c r="N22" s="83"/>
      <c r="O22" s="81">
        <f t="shared" si="0"/>
        <v>66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247</v>
      </c>
      <c r="AB22" s="82"/>
      <c r="AC22" s="82"/>
      <c r="AD22" s="83"/>
      <c r="AE22" s="81">
        <v>247</v>
      </c>
      <c r="AF22" s="82"/>
      <c r="AG22" s="82"/>
      <c r="AH22" s="83"/>
      <c r="AI22" s="81">
        <v>287</v>
      </c>
      <c r="AJ22" s="82"/>
      <c r="AK22" s="82"/>
      <c r="AL22" s="83"/>
      <c r="AM22" s="77">
        <f t="shared" si="1"/>
        <v>534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177</v>
      </c>
      <c r="G23" s="82"/>
      <c r="H23" s="83"/>
      <c r="I23" s="81">
        <v>154</v>
      </c>
      <c r="J23" s="82"/>
      <c r="K23" s="83"/>
      <c r="L23" s="81">
        <v>177</v>
      </c>
      <c r="M23" s="82"/>
      <c r="N23" s="83"/>
      <c r="O23" s="81">
        <f t="shared" si="0"/>
        <v>331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17</v>
      </c>
      <c r="AB23" s="82"/>
      <c r="AC23" s="82"/>
      <c r="AD23" s="83"/>
      <c r="AE23" s="81">
        <v>10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27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222</v>
      </c>
      <c r="G24" s="82"/>
      <c r="H24" s="83"/>
      <c r="I24" s="81">
        <v>223</v>
      </c>
      <c r="J24" s="82"/>
      <c r="K24" s="83"/>
      <c r="L24" s="81">
        <v>232</v>
      </c>
      <c r="M24" s="82"/>
      <c r="N24" s="83"/>
      <c r="O24" s="81">
        <f t="shared" si="0"/>
        <v>455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142</v>
      </c>
      <c r="AB24" s="82"/>
      <c r="AC24" s="82"/>
      <c r="AD24" s="83"/>
      <c r="AE24" s="81">
        <v>118</v>
      </c>
      <c r="AF24" s="82"/>
      <c r="AG24" s="82"/>
      <c r="AH24" s="83"/>
      <c r="AI24" s="81">
        <v>126</v>
      </c>
      <c r="AJ24" s="82"/>
      <c r="AK24" s="82"/>
      <c r="AL24" s="83"/>
      <c r="AM24" s="77">
        <f t="shared" si="1"/>
        <v>244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172</v>
      </c>
      <c r="G25" s="82"/>
      <c r="H25" s="83"/>
      <c r="I25" s="81">
        <v>153</v>
      </c>
      <c r="J25" s="82"/>
      <c r="K25" s="83"/>
      <c r="L25" s="81">
        <v>173</v>
      </c>
      <c r="M25" s="82"/>
      <c r="N25" s="83"/>
      <c r="O25" s="81">
        <f t="shared" si="0"/>
        <v>326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246</v>
      </c>
      <c r="AB25" s="82"/>
      <c r="AC25" s="82"/>
      <c r="AD25" s="83"/>
      <c r="AE25" s="81">
        <v>190</v>
      </c>
      <c r="AF25" s="82"/>
      <c r="AG25" s="82"/>
      <c r="AH25" s="83"/>
      <c r="AI25" s="81">
        <v>202</v>
      </c>
      <c r="AJ25" s="82"/>
      <c r="AK25" s="82"/>
      <c r="AL25" s="83"/>
      <c r="AM25" s="77">
        <f t="shared" si="1"/>
        <v>392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172</v>
      </c>
      <c r="G26" s="82"/>
      <c r="H26" s="83"/>
      <c r="I26" s="81">
        <v>162</v>
      </c>
      <c r="J26" s="82"/>
      <c r="K26" s="83"/>
      <c r="L26" s="81">
        <v>180</v>
      </c>
      <c r="M26" s="82"/>
      <c r="N26" s="83"/>
      <c r="O26" s="81">
        <f t="shared" si="0"/>
        <v>342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151</v>
      </c>
      <c r="AB26" s="82"/>
      <c r="AC26" s="82"/>
      <c r="AD26" s="83"/>
      <c r="AE26" s="81">
        <v>134</v>
      </c>
      <c r="AF26" s="82"/>
      <c r="AG26" s="82"/>
      <c r="AH26" s="83"/>
      <c r="AI26" s="81">
        <v>144</v>
      </c>
      <c r="AJ26" s="82"/>
      <c r="AK26" s="82"/>
      <c r="AL26" s="83"/>
      <c r="AM26" s="77">
        <f t="shared" si="1"/>
        <v>278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143</v>
      </c>
      <c r="G27" s="82"/>
      <c r="H27" s="83"/>
      <c r="I27" s="81">
        <v>123</v>
      </c>
      <c r="J27" s="82"/>
      <c r="K27" s="83"/>
      <c r="L27" s="81">
        <v>149</v>
      </c>
      <c r="M27" s="82"/>
      <c r="N27" s="83"/>
      <c r="O27" s="81">
        <f t="shared" si="0"/>
        <v>272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182</v>
      </c>
      <c r="AB27" s="82"/>
      <c r="AC27" s="82"/>
      <c r="AD27" s="83"/>
      <c r="AE27" s="81">
        <v>159</v>
      </c>
      <c r="AF27" s="82"/>
      <c r="AG27" s="82"/>
      <c r="AH27" s="83"/>
      <c r="AI27" s="81">
        <v>119</v>
      </c>
      <c r="AJ27" s="82"/>
      <c r="AK27" s="82"/>
      <c r="AL27" s="83"/>
      <c r="AM27" s="77">
        <f t="shared" si="1"/>
        <v>278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58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202</v>
      </c>
      <c r="AB28" s="82"/>
      <c r="AC28" s="82"/>
      <c r="AD28" s="83"/>
      <c r="AE28" s="81">
        <v>172</v>
      </c>
      <c r="AF28" s="82"/>
      <c r="AG28" s="82"/>
      <c r="AH28" s="83"/>
      <c r="AI28" s="81">
        <v>196</v>
      </c>
      <c r="AJ28" s="82"/>
      <c r="AK28" s="82"/>
      <c r="AL28" s="83"/>
      <c r="AM28" s="77">
        <f t="shared" si="1"/>
        <v>368</v>
      </c>
      <c r="AN28" s="77"/>
      <c r="AO28" s="77"/>
      <c r="AP28" s="77"/>
      <c r="AR28" s="40"/>
      <c r="AS28" s="40" t="s">
        <v>34</v>
      </c>
      <c r="AT28" s="40" t="s">
        <v>60</v>
      </c>
      <c r="AU28" s="40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206</v>
      </c>
      <c r="AB29" s="82"/>
      <c r="AC29" s="82"/>
      <c r="AD29" s="83"/>
      <c r="AE29" s="81">
        <v>204</v>
      </c>
      <c r="AF29" s="82"/>
      <c r="AG29" s="82"/>
      <c r="AH29" s="83"/>
      <c r="AI29" s="81">
        <v>137</v>
      </c>
      <c r="AJ29" s="82"/>
      <c r="AK29" s="82"/>
      <c r="AL29" s="83"/>
      <c r="AM29" s="77">
        <f t="shared" si="1"/>
        <v>341</v>
      </c>
      <c r="AN29" s="77"/>
      <c r="AO29" s="77"/>
      <c r="AP29" s="77"/>
      <c r="AR29" s="40" t="s">
        <v>3</v>
      </c>
      <c r="AS29" s="31">
        <f>AE31</f>
        <v>11563</v>
      </c>
      <c r="AT29" s="31">
        <v>4324</v>
      </c>
      <c r="AU29" s="32">
        <f>IF(OR(AS29=0,AT29=0),"",ROUNDDOWN(AT29/AS29,4))</f>
        <v>0.37390000000000001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1475</v>
      </c>
      <c r="G30" s="82"/>
      <c r="H30" s="83"/>
      <c r="I30" s="81">
        <v>1468</v>
      </c>
      <c r="J30" s="82"/>
      <c r="K30" s="83"/>
      <c r="L30" s="81">
        <v>1614</v>
      </c>
      <c r="M30" s="82"/>
      <c r="N30" s="83"/>
      <c r="O30" s="81">
        <f t="shared" si="0"/>
        <v>3082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40" t="s">
        <v>5</v>
      </c>
      <c r="AS30" s="31">
        <f>AI31</f>
        <v>12627</v>
      </c>
      <c r="AT30" s="31">
        <v>5830</v>
      </c>
      <c r="AU30" s="32">
        <f>IF(OR(AS30=0,AT30=0),"",ROUNDDOWN(AT30/AS30,4))</f>
        <v>0.4617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532</v>
      </c>
      <c r="G31" s="82"/>
      <c r="H31" s="83"/>
      <c r="I31" s="81">
        <v>544</v>
      </c>
      <c r="J31" s="82"/>
      <c r="K31" s="83"/>
      <c r="L31" s="81">
        <v>572</v>
      </c>
      <c r="M31" s="82"/>
      <c r="N31" s="83"/>
      <c r="O31" s="81">
        <f t="shared" si="0"/>
        <v>1116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12160</v>
      </c>
      <c r="AB31" s="82"/>
      <c r="AC31" s="82"/>
      <c r="AD31" s="83"/>
      <c r="AE31" s="81">
        <f>SUM(I8:K32,AE8:AH30)</f>
        <v>11563</v>
      </c>
      <c r="AF31" s="82"/>
      <c r="AG31" s="82"/>
      <c r="AH31" s="83"/>
      <c r="AI31" s="81">
        <f>SUM(L8:N32,AI8:AL30)</f>
        <v>12627</v>
      </c>
      <c r="AJ31" s="82"/>
      <c r="AK31" s="82"/>
      <c r="AL31" s="83"/>
      <c r="AM31" s="77">
        <f t="shared" si="1"/>
        <v>24190</v>
      </c>
      <c r="AN31" s="77"/>
      <c r="AO31" s="77"/>
      <c r="AP31" s="77"/>
      <c r="AR31" s="40" t="s">
        <v>7</v>
      </c>
      <c r="AS31" s="31">
        <f>AM31</f>
        <v>24190</v>
      </c>
      <c r="AT31" s="31">
        <f>AT29+AT30</f>
        <v>10154</v>
      </c>
      <c r="AU31" s="32">
        <f>IF(OR(AS31=0,AT31=0),"",ROUNDDOWN(AT31/AS31,4))</f>
        <v>0.41970000000000002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421</v>
      </c>
      <c r="G32" s="75"/>
      <c r="H32" s="76"/>
      <c r="I32" s="74">
        <v>383</v>
      </c>
      <c r="J32" s="75"/>
      <c r="K32" s="76"/>
      <c r="L32" s="74">
        <v>439</v>
      </c>
      <c r="M32" s="75"/>
      <c r="N32" s="76"/>
      <c r="O32" s="74">
        <f t="shared" si="0"/>
        <v>822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38" t="s">
        <v>42</v>
      </c>
      <c r="E34" s="67">
        <f>AM31-24210</f>
        <v>-20</v>
      </c>
      <c r="F34" s="67"/>
      <c r="G34" s="21" t="s">
        <v>4</v>
      </c>
      <c r="L34" s="21" t="s">
        <v>64</v>
      </c>
      <c r="O34" s="68">
        <f>AM31-24676</f>
        <v>-486</v>
      </c>
      <c r="P34" s="68"/>
      <c r="Q34" s="68"/>
      <c r="R34" s="68"/>
      <c r="S34" s="21" t="s">
        <v>4</v>
      </c>
      <c r="AG34" s="38" t="s">
        <v>59</v>
      </c>
      <c r="AH34" s="69">
        <f>AT31</f>
        <v>10154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38" t="s">
        <v>42</v>
      </c>
      <c r="E36" s="68">
        <f>AA31-12168</f>
        <v>-8</v>
      </c>
      <c r="F36" s="68"/>
      <c r="G36" s="21" t="s">
        <v>47</v>
      </c>
      <c r="L36" s="21" t="s">
        <v>64</v>
      </c>
      <c r="O36" s="68">
        <f>AA31-12250</f>
        <v>-90</v>
      </c>
      <c r="P36" s="68"/>
      <c r="Q36" s="68"/>
      <c r="R36" s="68"/>
      <c r="S36" s="21" t="s">
        <v>47</v>
      </c>
      <c r="Y36" s="21" t="s">
        <v>65</v>
      </c>
      <c r="AG36" s="38" t="s">
        <v>3</v>
      </c>
      <c r="AH36" s="69">
        <f>AT29</f>
        <v>4324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38"/>
    </row>
    <row r="38" spans="3:39" ht="18.75" customHeight="1" x14ac:dyDescent="0.15">
      <c r="C38" s="39" t="s">
        <v>69</v>
      </c>
      <c r="AG38" s="38" t="s">
        <v>5</v>
      </c>
      <c r="AH38" s="69">
        <f>AT30</f>
        <v>5830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38"/>
    </row>
    <row r="40" spans="3:39" ht="18.75" customHeight="1" x14ac:dyDescent="0.15">
      <c r="C40" s="26" t="s">
        <v>70</v>
      </c>
      <c r="AG40" s="38" t="s">
        <v>61</v>
      </c>
      <c r="AH40" s="70">
        <f>IF(OR(AH34=0,AM31=0),"",ROUNDDOWN(AH34/AM31*100,2))</f>
        <v>41.97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7</v>
      </c>
      <c r="H42" s="65"/>
      <c r="I42" s="21" t="s">
        <v>4</v>
      </c>
      <c r="L42" s="21" t="s">
        <v>74</v>
      </c>
      <c r="T42" s="65">
        <v>31</v>
      </c>
      <c r="U42" s="65"/>
      <c r="V42" s="21" t="s">
        <v>4</v>
      </c>
    </row>
  </sheetData>
  <mergeCells count="286"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AD5" sqref="AD5:AM5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44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72</v>
      </c>
      <c r="C3" s="100"/>
      <c r="D3" s="100"/>
      <c r="E3" s="100"/>
      <c r="F3" s="100"/>
      <c r="G3" s="41"/>
      <c r="H3" s="41"/>
      <c r="I3" s="69" t="s">
        <v>3</v>
      </c>
      <c r="J3" s="69"/>
      <c r="K3" s="69"/>
      <c r="L3" s="69">
        <v>12563</v>
      </c>
      <c r="M3" s="69"/>
      <c r="N3" s="69"/>
      <c r="O3" s="91" t="s">
        <v>4</v>
      </c>
      <c r="P3" s="91"/>
      <c r="Q3" s="91" t="s">
        <v>5</v>
      </c>
      <c r="R3" s="91"/>
      <c r="S3" s="69">
        <v>13863</v>
      </c>
      <c r="T3" s="69"/>
      <c r="U3" s="69"/>
      <c r="V3" s="69"/>
      <c r="W3" s="91" t="s">
        <v>4</v>
      </c>
      <c r="X3" s="91"/>
      <c r="Y3" s="44" t="s">
        <v>7</v>
      </c>
      <c r="Z3" s="69">
        <v>26426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44"/>
      <c r="H4" s="28"/>
      <c r="I4" s="69" t="s">
        <v>47</v>
      </c>
      <c r="J4" s="69"/>
      <c r="K4" s="69"/>
      <c r="L4" s="69">
        <v>11204</v>
      </c>
      <c r="M4" s="69"/>
      <c r="N4" s="69"/>
      <c r="O4" s="42"/>
      <c r="P4" s="42"/>
      <c r="Q4" s="91" t="s">
        <v>67</v>
      </c>
      <c r="R4" s="91"/>
      <c r="S4" s="91"/>
      <c r="T4" s="92">
        <v>118.23</v>
      </c>
      <c r="U4" s="92"/>
      <c r="V4" s="92"/>
      <c r="W4" s="92"/>
      <c r="X4" s="42" t="s">
        <v>68</v>
      </c>
      <c r="Y4" s="42"/>
      <c r="Z4" s="42"/>
      <c r="AF4" s="24"/>
      <c r="AH4" s="44"/>
      <c r="AK4" s="41"/>
      <c r="AL4" s="44"/>
      <c r="AM4" s="42"/>
      <c r="AP4" s="41"/>
    </row>
    <row r="5" spans="2:44" ht="18.75" customHeight="1" x14ac:dyDescent="0.15">
      <c r="Z5" s="44"/>
      <c r="AA5" s="44"/>
      <c r="AB5" s="44"/>
      <c r="AC5" s="44"/>
      <c r="AD5" s="93">
        <v>44500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1801</v>
      </c>
      <c r="G8" s="86"/>
      <c r="H8" s="87"/>
      <c r="I8" s="85">
        <v>1793</v>
      </c>
      <c r="J8" s="86"/>
      <c r="K8" s="87"/>
      <c r="L8" s="85">
        <v>1976</v>
      </c>
      <c r="M8" s="86"/>
      <c r="N8" s="87"/>
      <c r="O8" s="85">
        <f t="shared" ref="O8:O32" si="0">I8+L8</f>
        <v>3769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464</v>
      </c>
      <c r="AB8" s="86"/>
      <c r="AC8" s="86"/>
      <c r="AD8" s="87"/>
      <c r="AE8" s="85">
        <v>485</v>
      </c>
      <c r="AF8" s="86"/>
      <c r="AG8" s="86"/>
      <c r="AH8" s="87"/>
      <c r="AI8" s="85">
        <v>517</v>
      </c>
      <c r="AJ8" s="86"/>
      <c r="AK8" s="86"/>
      <c r="AL8" s="87"/>
      <c r="AM8" s="84">
        <f t="shared" ref="AM8:AM31" si="1">AE8+AI8</f>
        <v>1002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90</v>
      </c>
      <c r="G9" s="82"/>
      <c r="H9" s="83"/>
      <c r="I9" s="81">
        <v>81</v>
      </c>
      <c r="J9" s="82"/>
      <c r="K9" s="83"/>
      <c r="L9" s="81">
        <v>72</v>
      </c>
      <c r="M9" s="82"/>
      <c r="N9" s="83"/>
      <c r="O9" s="81">
        <f t="shared" si="0"/>
        <v>153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59</v>
      </c>
      <c r="AB9" s="82"/>
      <c r="AC9" s="82"/>
      <c r="AD9" s="83"/>
      <c r="AE9" s="81">
        <v>55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116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219</v>
      </c>
      <c r="G10" s="82"/>
      <c r="H10" s="83"/>
      <c r="I10" s="81">
        <v>185</v>
      </c>
      <c r="J10" s="82"/>
      <c r="K10" s="83"/>
      <c r="L10" s="81">
        <v>200</v>
      </c>
      <c r="M10" s="82"/>
      <c r="N10" s="83"/>
      <c r="O10" s="81">
        <f t="shared" si="0"/>
        <v>385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270</v>
      </c>
      <c r="AB10" s="82"/>
      <c r="AC10" s="82"/>
      <c r="AD10" s="83"/>
      <c r="AE10" s="81">
        <v>251</v>
      </c>
      <c r="AF10" s="82"/>
      <c r="AG10" s="82"/>
      <c r="AH10" s="83"/>
      <c r="AI10" s="81">
        <v>287</v>
      </c>
      <c r="AJ10" s="82"/>
      <c r="AK10" s="82"/>
      <c r="AL10" s="83"/>
      <c r="AM10" s="77">
        <f t="shared" si="1"/>
        <v>538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113</v>
      </c>
      <c r="G11" s="82"/>
      <c r="H11" s="83"/>
      <c r="I11" s="81">
        <v>98</v>
      </c>
      <c r="J11" s="82"/>
      <c r="K11" s="83"/>
      <c r="L11" s="81">
        <v>119</v>
      </c>
      <c r="M11" s="82"/>
      <c r="N11" s="83"/>
      <c r="O11" s="81">
        <f t="shared" si="0"/>
        <v>217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422</v>
      </c>
      <c r="AB11" s="82"/>
      <c r="AC11" s="82"/>
      <c r="AD11" s="83"/>
      <c r="AE11" s="81">
        <v>454</v>
      </c>
      <c r="AF11" s="82"/>
      <c r="AG11" s="82"/>
      <c r="AH11" s="83"/>
      <c r="AI11" s="81">
        <v>493</v>
      </c>
      <c r="AJ11" s="82"/>
      <c r="AK11" s="82"/>
      <c r="AL11" s="83"/>
      <c r="AM11" s="77">
        <f t="shared" si="1"/>
        <v>947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160</v>
      </c>
      <c r="G12" s="82"/>
      <c r="H12" s="83"/>
      <c r="I12" s="81">
        <v>167</v>
      </c>
      <c r="J12" s="82"/>
      <c r="K12" s="83"/>
      <c r="L12" s="81">
        <v>166</v>
      </c>
      <c r="M12" s="82"/>
      <c r="N12" s="83"/>
      <c r="O12" s="81">
        <f t="shared" si="0"/>
        <v>333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155</v>
      </c>
      <c r="AF12" s="82"/>
      <c r="AG12" s="82"/>
      <c r="AH12" s="83"/>
      <c r="AI12" s="81">
        <v>176</v>
      </c>
      <c r="AJ12" s="82"/>
      <c r="AK12" s="82"/>
      <c r="AL12" s="83"/>
      <c r="AM12" s="77">
        <f t="shared" si="1"/>
        <v>331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103</v>
      </c>
      <c r="G13" s="82"/>
      <c r="H13" s="83"/>
      <c r="I13" s="81">
        <v>91</v>
      </c>
      <c r="J13" s="82"/>
      <c r="K13" s="83"/>
      <c r="L13" s="81">
        <v>97</v>
      </c>
      <c r="M13" s="82"/>
      <c r="N13" s="83"/>
      <c r="O13" s="81">
        <f t="shared" si="0"/>
        <v>188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125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250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1325</v>
      </c>
      <c r="AB14" s="82"/>
      <c r="AC14" s="82"/>
      <c r="AD14" s="83"/>
      <c r="AE14" s="81">
        <v>1238</v>
      </c>
      <c r="AF14" s="82"/>
      <c r="AG14" s="82"/>
      <c r="AH14" s="83"/>
      <c r="AI14" s="81">
        <v>1366</v>
      </c>
      <c r="AJ14" s="82"/>
      <c r="AK14" s="82"/>
      <c r="AL14" s="83"/>
      <c r="AM14" s="77">
        <f t="shared" si="1"/>
        <v>2604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247</v>
      </c>
      <c r="G15" s="82"/>
      <c r="H15" s="83"/>
      <c r="I15" s="81">
        <v>248</v>
      </c>
      <c r="J15" s="82"/>
      <c r="K15" s="83"/>
      <c r="L15" s="81">
        <v>271</v>
      </c>
      <c r="M15" s="82"/>
      <c r="N15" s="83"/>
      <c r="O15" s="81">
        <f t="shared" si="0"/>
        <v>519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233</v>
      </c>
      <c r="G16" s="82"/>
      <c r="H16" s="83"/>
      <c r="I16" s="81">
        <v>206</v>
      </c>
      <c r="J16" s="82"/>
      <c r="K16" s="83"/>
      <c r="L16" s="81">
        <v>240</v>
      </c>
      <c r="M16" s="82"/>
      <c r="N16" s="83"/>
      <c r="O16" s="81">
        <f t="shared" si="0"/>
        <v>446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50</v>
      </c>
      <c r="AB16" s="82"/>
      <c r="AC16" s="82"/>
      <c r="AD16" s="83"/>
      <c r="AE16" s="81">
        <v>40</v>
      </c>
      <c r="AF16" s="82"/>
      <c r="AG16" s="82"/>
      <c r="AH16" s="83"/>
      <c r="AI16" s="81">
        <v>52</v>
      </c>
      <c r="AJ16" s="82"/>
      <c r="AK16" s="82"/>
      <c r="AL16" s="83"/>
      <c r="AM16" s="77">
        <f t="shared" si="1"/>
        <v>92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138</v>
      </c>
      <c r="G17" s="82"/>
      <c r="H17" s="83"/>
      <c r="I17" s="81">
        <v>174</v>
      </c>
      <c r="J17" s="82"/>
      <c r="K17" s="83"/>
      <c r="L17" s="81">
        <v>196</v>
      </c>
      <c r="M17" s="82"/>
      <c r="N17" s="83"/>
      <c r="O17" s="81">
        <f t="shared" si="0"/>
        <v>370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240</v>
      </c>
      <c r="AB17" s="82"/>
      <c r="AC17" s="82"/>
      <c r="AD17" s="83"/>
      <c r="AE17" s="81">
        <v>229</v>
      </c>
      <c r="AF17" s="82"/>
      <c r="AG17" s="82"/>
      <c r="AH17" s="83"/>
      <c r="AI17" s="81">
        <v>249</v>
      </c>
      <c r="AJ17" s="82"/>
      <c r="AK17" s="82"/>
      <c r="AL17" s="83"/>
      <c r="AM17" s="77">
        <f t="shared" si="1"/>
        <v>478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150</v>
      </c>
      <c r="G18" s="82"/>
      <c r="H18" s="83"/>
      <c r="I18" s="81">
        <v>155</v>
      </c>
      <c r="J18" s="82"/>
      <c r="K18" s="83"/>
      <c r="L18" s="81">
        <v>180</v>
      </c>
      <c r="M18" s="82"/>
      <c r="N18" s="83"/>
      <c r="O18" s="81">
        <f t="shared" si="0"/>
        <v>335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230</v>
      </c>
      <c r="AB18" s="82"/>
      <c r="AC18" s="82"/>
      <c r="AD18" s="83"/>
      <c r="AE18" s="81">
        <v>190</v>
      </c>
      <c r="AF18" s="82"/>
      <c r="AG18" s="82"/>
      <c r="AH18" s="83"/>
      <c r="AI18" s="81">
        <v>196</v>
      </c>
      <c r="AJ18" s="82"/>
      <c r="AK18" s="82"/>
      <c r="AL18" s="83"/>
      <c r="AM18" s="77">
        <f t="shared" si="1"/>
        <v>386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148</v>
      </c>
      <c r="G19" s="82"/>
      <c r="H19" s="83"/>
      <c r="I19" s="81">
        <v>134</v>
      </c>
      <c r="J19" s="82"/>
      <c r="K19" s="83"/>
      <c r="L19" s="81">
        <v>147</v>
      </c>
      <c r="M19" s="82"/>
      <c r="N19" s="83"/>
      <c r="O19" s="81">
        <f t="shared" si="0"/>
        <v>281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68</v>
      </c>
      <c r="AB19" s="82"/>
      <c r="AC19" s="82"/>
      <c r="AD19" s="83"/>
      <c r="AE19" s="81">
        <v>50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111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72</v>
      </c>
      <c r="G20" s="82"/>
      <c r="H20" s="83"/>
      <c r="I20" s="81">
        <v>60</v>
      </c>
      <c r="J20" s="82"/>
      <c r="K20" s="83"/>
      <c r="L20" s="81">
        <v>56</v>
      </c>
      <c r="M20" s="82"/>
      <c r="N20" s="83"/>
      <c r="O20" s="81">
        <f t="shared" si="0"/>
        <v>116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108</v>
      </c>
      <c r="AB20" s="82"/>
      <c r="AC20" s="82"/>
      <c r="AD20" s="83"/>
      <c r="AE20" s="81">
        <v>92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220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82</v>
      </c>
      <c r="G21" s="82"/>
      <c r="H21" s="83"/>
      <c r="I21" s="81">
        <v>45</v>
      </c>
      <c r="J21" s="82"/>
      <c r="K21" s="83"/>
      <c r="L21" s="81">
        <v>73</v>
      </c>
      <c r="M21" s="82"/>
      <c r="N21" s="83"/>
      <c r="O21" s="81">
        <f t="shared" si="0"/>
        <v>118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110</v>
      </c>
      <c r="AB21" s="82"/>
      <c r="AC21" s="82"/>
      <c r="AD21" s="83"/>
      <c r="AE21" s="81">
        <v>93</v>
      </c>
      <c r="AF21" s="82"/>
      <c r="AG21" s="82"/>
      <c r="AH21" s="83"/>
      <c r="AI21" s="81">
        <v>117</v>
      </c>
      <c r="AJ21" s="82"/>
      <c r="AK21" s="82"/>
      <c r="AL21" s="83"/>
      <c r="AM21" s="77">
        <f t="shared" si="1"/>
        <v>210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36</v>
      </c>
      <c r="G22" s="82"/>
      <c r="H22" s="83"/>
      <c r="I22" s="81">
        <v>32</v>
      </c>
      <c r="J22" s="82"/>
      <c r="K22" s="83"/>
      <c r="L22" s="81">
        <v>33</v>
      </c>
      <c r="M22" s="82"/>
      <c r="N22" s="83"/>
      <c r="O22" s="81">
        <f t="shared" si="0"/>
        <v>65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246</v>
      </c>
      <c r="AB22" s="82"/>
      <c r="AC22" s="82"/>
      <c r="AD22" s="83"/>
      <c r="AE22" s="81">
        <v>245</v>
      </c>
      <c r="AF22" s="82"/>
      <c r="AG22" s="82"/>
      <c r="AH22" s="83"/>
      <c r="AI22" s="81">
        <v>284</v>
      </c>
      <c r="AJ22" s="82"/>
      <c r="AK22" s="82"/>
      <c r="AL22" s="83"/>
      <c r="AM22" s="77">
        <f t="shared" si="1"/>
        <v>529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177</v>
      </c>
      <c r="G23" s="82"/>
      <c r="H23" s="83"/>
      <c r="I23" s="81">
        <v>154</v>
      </c>
      <c r="J23" s="82"/>
      <c r="K23" s="83"/>
      <c r="L23" s="81">
        <v>177</v>
      </c>
      <c r="M23" s="82"/>
      <c r="N23" s="83"/>
      <c r="O23" s="81">
        <f t="shared" si="0"/>
        <v>331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17</v>
      </c>
      <c r="AB23" s="82"/>
      <c r="AC23" s="82"/>
      <c r="AD23" s="83"/>
      <c r="AE23" s="81">
        <v>10</v>
      </c>
      <c r="AF23" s="82"/>
      <c r="AG23" s="82"/>
      <c r="AH23" s="83"/>
      <c r="AI23" s="81">
        <v>17</v>
      </c>
      <c r="AJ23" s="82"/>
      <c r="AK23" s="82"/>
      <c r="AL23" s="83"/>
      <c r="AM23" s="77">
        <f t="shared" si="1"/>
        <v>27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223</v>
      </c>
      <c r="G24" s="82"/>
      <c r="H24" s="83"/>
      <c r="I24" s="81">
        <v>224</v>
      </c>
      <c r="J24" s="82"/>
      <c r="K24" s="83"/>
      <c r="L24" s="81">
        <v>233</v>
      </c>
      <c r="M24" s="82"/>
      <c r="N24" s="83"/>
      <c r="O24" s="81">
        <f t="shared" si="0"/>
        <v>457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142</v>
      </c>
      <c r="AB24" s="82"/>
      <c r="AC24" s="82"/>
      <c r="AD24" s="83"/>
      <c r="AE24" s="81">
        <v>118</v>
      </c>
      <c r="AF24" s="82"/>
      <c r="AG24" s="82"/>
      <c r="AH24" s="83"/>
      <c r="AI24" s="81">
        <v>126</v>
      </c>
      <c r="AJ24" s="82"/>
      <c r="AK24" s="82"/>
      <c r="AL24" s="83"/>
      <c r="AM24" s="77">
        <f t="shared" si="1"/>
        <v>244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172</v>
      </c>
      <c r="G25" s="82"/>
      <c r="H25" s="83"/>
      <c r="I25" s="81">
        <v>152</v>
      </c>
      <c r="J25" s="82"/>
      <c r="K25" s="83"/>
      <c r="L25" s="81">
        <v>173</v>
      </c>
      <c r="M25" s="82"/>
      <c r="N25" s="83"/>
      <c r="O25" s="81">
        <f t="shared" si="0"/>
        <v>325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245</v>
      </c>
      <c r="AB25" s="82"/>
      <c r="AC25" s="82"/>
      <c r="AD25" s="83"/>
      <c r="AE25" s="81">
        <v>190</v>
      </c>
      <c r="AF25" s="82"/>
      <c r="AG25" s="82"/>
      <c r="AH25" s="83"/>
      <c r="AI25" s="81">
        <v>201</v>
      </c>
      <c r="AJ25" s="82"/>
      <c r="AK25" s="82"/>
      <c r="AL25" s="83"/>
      <c r="AM25" s="77">
        <f t="shared" si="1"/>
        <v>391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173</v>
      </c>
      <c r="G26" s="82"/>
      <c r="H26" s="83"/>
      <c r="I26" s="81">
        <v>164</v>
      </c>
      <c r="J26" s="82"/>
      <c r="K26" s="83"/>
      <c r="L26" s="81">
        <v>179</v>
      </c>
      <c r="M26" s="82"/>
      <c r="N26" s="83"/>
      <c r="O26" s="81">
        <f t="shared" si="0"/>
        <v>343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151</v>
      </c>
      <c r="AB26" s="82"/>
      <c r="AC26" s="82"/>
      <c r="AD26" s="83"/>
      <c r="AE26" s="81">
        <v>134</v>
      </c>
      <c r="AF26" s="82"/>
      <c r="AG26" s="82"/>
      <c r="AH26" s="83"/>
      <c r="AI26" s="81">
        <v>144</v>
      </c>
      <c r="AJ26" s="82"/>
      <c r="AK26" s="82"/>
      <c r="AL26" s="83"/>
      <c r="AM26" s="77">
        <f t="shared" si="1"/>
        <v>278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144</v>
      </c>
      <c r="G27" s="82"/>
      <c r="H27" s="83"/>
      <c r="I27" s="81">
        <v>124</v>
      </c>
      <c r="J27" s="82"/>
      <c r="K27" s="83"/>
      <c r="L27" s="81">
        <v>148</v>
      </c>
      <c r="M27" s="82"/>
      <c r="N27" s="83"/>
      <c r="O27" s="81">
        <f t="shared" si="0"/>
        <v>272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183</v>
      </c>
      <c r="AB27" s="82"/>
      <c r="AC27" s="82"/>
      <c r="AD27" s="83"/>
      <c r="AE27" s="81">
        <v>159</v>
      </c>
      <c r="AF27" s="82"/>
      <c r="AG27" s="82"/>
      <c r="AH27" s="83"/>
      <c r="AI27" s="81">
        <v>118</v>
      </c>
      <c r="AJ27" s="82"/>
      <c r="AK27" s="82"/>
      <c r="AL27" s="83"/>
      <c r="AM27" s="77">
        <f t="shared" si="1"/>
        <v>277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58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202</v>
      </c>
      <c r="AB28" s="82"/>
      <c r="AC28" s="82"/>
      <c r="AD28" s="83"/>
      <c r="AE28" s="81">
        <v>171</v>
      </c>
      <c r="AF28" s="82"/>
      <c r="AG28" s="82"/>
      <c r="AH28" s="83"/>
      <c r="AI28" s="81">
        <v>197</v>
      </c>
      <c r="AJ28" s="82"/>
      <c r="AK28" s="82"/>
      <c r="AL28" s="83"/>
      <c r="AM28" s="77">
        <f t="shared" si="1"/>
        <v>368</v>
      </c>
      <c r="AN28" s="77"/>
      <c r="AO28" s="77"/>
      <c r="AP28" s="77"/>
      <c r="AR28" s="43"/>
      <c r="AS28" s="43" t="s">
        <v>34</v>
      </c>
      <c r="AT28" s="43" t="s">
        <v>60</v>
      </c>
      <c r="AU28" s="43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206</v>
      </c>
      <c r="AB29" s="82"/>
      <c r="AC29" s="82"/>
      <c r="AD29" s="83"/>
      <c r="AE29" s="81">
        <v>205</v>
      </c>
      <c r="AF29" s="82"/>
      <c r="AG29" s="82"/>
      <c r="AH29" s="83"/>
      <c r="AI29" s="81">
        <v>139</v>
      </c>
      <c r="AJ29" s="82"/>
      <c r="AK29" s="82"/>
      <c r="AL29" s="83"/>
      <c r="AM29" s="77">
        <f t="shared" si="1"/>
        <v>344</v>
      </c>
      <c r="AN29" s="77"/>
      <c r="AO29" s="77"/>
      <c r="AP29" s="77"/>
      <c r="AR29" s="43" t="s">
        <v>3</v>
      </c>
      <c r="AS29" s="31">
        <f>AE31</f>
        <v>11542</v>
      </c>
      <c r="AT29" s="31">
        <v>4318</v>
      </c>
      <c r="AU29" s="32">
        <f>IF(OR(AS29=0,AT29=0),"",ROUNDDOWN(AT29/AS29,4))</f>
        <v>0.37409999999999999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1477</v>
      </c>
      <c r="G30" s="82"/>
      <c r="H30" s="83"/>
      <c r="I30" s="81">
        <v>1469</v>
      </c>
      <c r="J30" s="82"/>
      <c r="K30" s="83"/>
      <c r="L30" s="81">
        <v>1621</v>
      </c>
      <c r="M30" s="82"/>
      <c r="N30" s="83"/>
      <c r="O30" s="81">
        <f t="shared" si="0"/>
        <v>3090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43" t="s">
        <v>5</v>
      </c>
      <c r="AS30" s="31">
        <f>AI31</f>
        <v>12620</v>
      </c>
      <c r="AT30" s="31">
        <v>5828</v>
      </c>
      <c r="AU30" s="32">
        <f>IF(OR(AS30=0,AT30=0),"",ROUNDDOWN(AT30/AS30,4))</f>
        <v>0.46179999999999999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531</v>
      </c>
      <c r="G31" s="82"/>
      <c r="H31" s="83"/>
      <c r="I31" s="81">
        <v>542</v>
      </c>
      <c r="J31" s="82"/>
      <c r="K31" s="83"/>
      <c r="L31" s="81">
        <v>569</v>
      </c>
      <c r="M31" s="82"/>
      <c r="N31" s="83"/>
      <c r="O31" s="81">
        <f t="shared" si="0"/>
        <v>1111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12146</v>
      </c>
      <c r="AB31" s="82"/>
      <c r="AC31" s="82"/>
      <c r="AD31" s="83"/>
      <c r="AE31" s="81">
        <f>SUM(I8:K32,AE8:AH30)</f>
        <v>11542</v>
      </c>
      <c r="AF31" s="82"/>
      <c r="AG31" s="82"/>
      <c r="AH31" s="83"/>
      <c r="AI31" s="81">
        <f>SUM(L8:N32,AI8:AL30)</f>
        <v>12620</v>
      </c>
      <c r="AJ31" s="82"/>
      <c r="AK31" s="82"/>
      <c r="AL31" s="83"/>
      <c r="AM31" s="77">
        <f t="shared" si="1"/>
        <v>24162</v>
      </c>
      <c r="AN31" s="77"/>
      <c r="AO31" s="77"/>
      <c r="AP31" s="77"/>
      <c r="AR31" s="43" t="s">
        <v>7</v>
      </c>
      <c r="AS31" s="31">
        <f>AM31</f>
        <v>24162</v>
      </c>
      <c r="AT31" s="31">
        <f>AT29+AT30</f>
        <v>10146</v>
      </c>
      <c r="AU31" s="32">
        <f>IF(OR(AS31=0,AT31=0),"",ROUNDDOWN(AT31/AS31,4))</f>
        <v>0.4199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418</v>
      </c>
      <c r="G32" s="75"/>
      <c r="H32" s="76"/>
      <c r="I32" s="74">
        <v>384</v>
      </c>
      <c r="J32" s="75"/>
      <c r="K32" s="76"/>
      <c r="L32" s="74">
        <v>437</v>
      </c>
      <c r="M32" s="75"/>
      <c r="N32" s="76"/>
      <c r="O32" s="74">
        <f t="shared" si="0"/>
        <v>821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41" t="s">
        <v>42</v>
      </c>
      <c r="E34" s="67">
        <f>AM31-24190</f>
        <v>-28</v>
      </c>
      <c r="F34" s="67"/>
      <c r="G34" s="21" t="s">
        <v>4</v>
      </c>
      <c r="L34" s="21" t="s">
        <v>64</v>
      </c>
      <c r="O34" s="68">
        <f>AM31-24618</f>
        <v>-456</v>
      </c>
      <c r="P34" s="68"/>
      <c r="Q34" s="68"/>
      <c r="R34" s="68"/>
      <c r="S34" s="21" t="s">
        <v>4</v>
      </c>
      <c r="AG34" s="41" t="s">
        <v>59</v>
      </c>
      <c r="AH34" s="69">
        <f>AT31</f>
        <v>10146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41" t="s">
        <v>42</v>
      </c>
      <c r="E36" s="68">
        <f>AA31-12160</f>
        <v>-14</v>
      </c>
      <c r="F36" s="68"/>
      <c r="G36" s="21" t="s">
        <v>47</v>
      </c>
      <c r="L36" s="21" t="s">
        <v>64</v>
      </c>
      <c r="O36" s="68">
        <f>AA31-12241</f>
        <v>-95</v>
      </c>
      <c r="P36" s="68"/>
      <c r="Q36" s="68"/>
      <c r="R36" s="68"/>
      <c r="S36" s="21" t="s">
        <v>47</v>
      </c>
      <c r="Y36" s="21" t="s">
        <v>65</v>
      </c>
      <c r="AG36" s="41" t="s">
        <v>3</v>
      </c>
      <c r="AH36" s="69">
        <f>AT29</f>
        <v>4318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41"/>
    </row>
    <row r="38" spans="3:39" ht="18.75" customHeight="1" x14ac:dyDescent="0.15">
      <c r="C38" s="42" t="s">
        <v>69</v>
      </c>
      <c r="AG38" s="41" t="s">
        <v>5</v>
      </c>
      <c r="AH38" s="69">
        <f>AT30</f>
        <v>5828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41"/>
    </row>
    <row r="40" spans="3:39" ht="18.75" customHeight="1" x14ac:dyDescent="0.15">
      <c r="C40" s="26" t="s">
        <v>70</v>
      </c>
      <c r="AG40" s="41" t="s">
        <v>61</v>
      </c>
      <c r="AH40" s="70">
        <f>IF(OR(AH34=0,AM31=0),"",ROUNDDOWN(AH34/AM31*100,2))</f>
        <v>41.99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12</v>
      </c>
      <c r="H42" s="65"/>
      <c r="I42" s="21" t="s">
        <v>4</v>
      </c>
      <c r="L42" s="21" t="s">
        <v>74</v>
      </c>
      <c r="T42" s="65">
        <v>41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9" zoomScaleNormal="100" zoomScaleSheetLayoutView="100" workbookViewId="0">
      <selection activeCell="AS1" sqref="AS1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45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84</v>
      </c>
      <c r="C3" s="100"/>
      <c r="D3" s="100"/>
      <c r="E3" s="100"/>
      <c r="F3" s="100"/>
      <c r="G3" s="46"/>
      <c r="H3" s="46"/>
      <c r="I3" s="69" t="s">
        <v>3</v>
      </c>
      <c r="J3" s="69"/>
      <c r="K3" s="69"/>
      <c r="L3" s="69">
        <v>11434</v>
      </c>
      <c r="M3" s="69"/>
      <c r="N3" s="69"/>
      <c r="O3" s="91" t="s">
        <v>4</v>
      </c>
      <c r="P3" s="91"/>
      <c r="Q3" s="91" t="s">
        <v>5</v>
      </c>
      <c r="R3" s="91"/>
      <c r="S3" s="69">
        <v>12559</v>
      </c>
      <c r="T3" s="69"/>
      <c r="U3" s="69"/>
      <c r="V3" s="69"/>
      <c r="W3" s="91" t="s">
        <v>4</v>
      </c>
      <c r="X3" s="91"/>
      <c r="Y3" s="45" t="s">
        <v>7</v>
      </c>
      <c r="Z3" s="69">
        <v>23993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45"/>
      <c r="H4" s="28"/>
      <c r="I4" s="69" t="s">
        <v>47</v>
      </c>
      <c r="J4" s="69"/>
      <c r="K4" s="69"/>
      <c r="L4" s="69">
        <v>10682</v>
      </c>
      <c r="M4" s="69"/>
      <c r="N4" s="69"/>
      <c r="O4" s="47"/>
      <c r="P4" s="47"/>
      <c r="Q4" s="91" t="s">
        <v>67</v>
      </c>
      <c r="R4" s="91"/>
      <c r="S4" s="91"/>
      <c r="T4" s="92">
        <v>118.23</v>
      </c>
      <c r="U4" s="92"/>
      <c r="V4" s="92"/>
      <c r="W4" s="92"/>
      <c r="X4" s="47" t="s">
        <v>68</v>
      </c>
      <c r="Y4" s="47"/>
      <c r="Z4" s="47"/>
      <c r="AF4" s="24"/>
      <c r="AH4" s="45"/>
      <c r="AK4" s="46"/>
      <c r="AL4" s="45"/>
      <c r="AM4" s="47"/>
      <c r="AP4" s="46"/>
    </row>
    <row r="5" spans="2:44" ht="18.75" customHeight="1" x14ac:dyDescent="0.15">
      <c r="Z5" s="45"/>
      <c r="AA5" s="45"/>
      <c r="AB5" s="45"/>
      <c r="AC5" s="45"/>
      <c r="AD5" s="93">
        <v>44530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1801</v>
      </c>
      <c r="G8" s="86"/>
      <c r="H8" s="87"/>
      <c r="I8" s="85">
        <v>1789</v>
      </c>
      <c r="J8" s="86"/>
      <c r="K8" s="87"/>
      <c r="L8" s="85">
        <v>1972</v>
      </c>
      <c r="M8" s="86"/>
      <c r="N8" s="87"/>
      <c r="O8" s="85">
        <f t="shared" ref="O8:O32" si="0">I8+L8</f>
        <v>3761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465</v>
      </c>
      <c r="AB8" s="86"/>
      <c r="AC8" s="86"/>
      <c r="AD8" s="87"/>
      <c r="AE8" s="85">
        <v>483</v>
      </c>
      <c r="AF8" s="86"/>
      <c r="AG8" s="86"/>
      <c r="AH8" s="87"/>
      <c r="AI8" s="85">
        <v>517</v>
      </c>
      <c r="AJ8" s="86"/>
      <c r="AK8" s="86"/>
      <c r="AL8" s="87"/>
      <c r="AM8" s="84">
        <f t="shared" ref="AM8:AM31" si="1">AE8+AI8</f>
        <v>1000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91</v>
      </c>
      <c r="G9" s="82"/>
      <c r="H9" s="83"/>
      <c r="I9" s="81">
        <v>82</v>
      </c>
      <c r="J9" s="82"/>
      <c r="K9" s="83"/>
      <c r="L9" s="81">
        <v>72</v>
      </c>
      <c r="M9" s="82"/>
      <c r="N9" s="83"/>
      <c r="O9" s="81">
        <f t="shared" si="0"/>
        <v>154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58</v>
      </c>
      <c r="AB9" s="82"/>
      <c r="AC9" s="82"/>
      <c r="AD9" s="83"/>
      <c r="AE9" s="81">
        <v>54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115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220</v>
      </c>
      <c r="G10" s="82"/>
      <c r="H10" s="83"/>
      <c r="I10" s="81">
        <v>184</v>
      </c>
      <c r="J10" s="82"/>
      <c r="K10" s="83"/>
      <c r="L10" s="81">
        <v>201</v>
      </c>
      <c r="M10" s="82"/>
      <c r="N10" s="83"/>
      <c r="O10" s="81">
        <f t="shared" si="0"/>
        <v>385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271</v>
      </c>
      <c r="AB10" s="82"/>
      <c r="AC10" s="82"/>
      <c r="AD10" s="83"/>
      <c r="AE10" s="81">
        <v>251</v>
      </c>
      <c r="AF10" s="82"/>
      <c r="AG10" s="82"/>
      <c r="AH10" s="83"/>
      <c r="AI10" s="81">
        <v>288</v>
      </c>
      <c r="AJ10" s="82"/>
      <c r="AK10" s="82"/>
      <c r="AL10" s="83"/>
      <c r="AM10" s="77">
        <f t="shared" si="1"/>
        <v>539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113</v>
      </c>
      <c r="G11" s="82"/>
      <c r="H11" s="83"/>
      <c r="I11" s="81">
        <v>98</v>
      </c>
      <c r="J11" s="82"/>
      <c r="K11" s="83"/>
      <c r="L11" s="81">
        <v>119</v>
      </c>
      <c r="M11" s="82"/>
      <c r="N11" s="83"/>
      <c r="O11" s="81">
        <f t="shared" si="0"/>
        <v>217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422</v>
      </c>
      <c r="AB11" s="82"/>
      <c r="AC11" s="82"/>
      <c r="AD11" s="83"/>
      <c r="AE11" s="81">
        <v>455</v>
      </c>
      <c r="AF11" s="82"/>
      <c r="AG11" s="82"/>
      <c r="AH11" s="83"/>
      <c r="AI11" s="81">
        <v>492</v>
      </c>
      <c r="AJ11" s="82"/>
      <c r="AK11" s="82"/>
      <c r="AL11" s="83"/>
      <c r="AM11" s="77">
        <f t="shared" si="1"/>
        <v>947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159</v>
      </c>
      <c r="G12" s="82"/>
      <c r="H12" s="83"/>
      <c r="I12" s="81">
        <v>167</v>
      </c>
      <c r="J12" s="82"/>
      <c r="K12" s="83"/>
      <c r="L12" s="81">
        <v>165</v>
      </c>
      <c r="M12" s="82"/>
      <c r="N12" s="83"/>
      <c r="O12" s="81">
        <f t="shared" si="0"/>
        <v>332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154</v>
      </c>
      <c r="AF12" s="82"/>
      <c r="AG12" s="82"/>
      <c r="AH12" s="83"/>
      <c r="AI12" s="81">
        <v>175</v>
      </c>
      <c r="AJ12" s="82"/>
      <c r="AK12" s="82"/>
      <c r="AL12" s="83"/>
      <c r="AM12" s="77">
        <f t="shared" si="1"/>
        <v>329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105</v>
      </c>
      <c r="G13" s="82"/>
      <c r="H13" s="83"/>
      <c r="I13" s="81">
        <v>92</v>
      </c>
      <c r="J13" s="82"/>
      <c r="K13" s="83"/>
      <c r="L13" s="81">
        <v>99</v>
      </c>
      <c r="M13" s="82"/>
      <c r="N13" s="83"/>
      <c r="O13" s="81">
        <f t="shared" si="0"/>
        <v>191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125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250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1322</v>
      </c>
      <c r="AB14" s="82"/>
      <c r="AC14" s="82"/>
      <c r="AD14" s="83"/>
      <c r="AE14" s="81">
        <v>1235</v>
      </c>
      <c r="AF14" s="82"/>
      <c r="AG14" s="82"/>
      <c r="AH14" s="83"/>
      <c r="AI14" s="81">
        <v>1366</v>
      </c>
      <c r="AJ14" s="82"/>
      <c r="AK14" s="82"/>
      <c r="AL14" s="83"/>
      <c r="AM14" s="77">
        <f t="shared" si="1"/>
        <v>2601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245</v>
      </c>
      <c r="G15" s="82"/>
      <c r="H15" s="83"/>
      <c r="I15" s="81">
        <v>245</v>
      </c>
      <c r="J15" s="82"/>
      <c r="K15" s="83"/>
      <c r="L15" s="81">
        <v>269</v>
      </c>
      <c r="M15" s="82"/>
      <c r="N15" s="83"/>
      <c r="O15" s="81">
        <f t="shared" si="0"/>
        <v>514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236</v>
      </c>
      <c r="G16" s="82"/>
      <c r="H16" s="83"/>
      <c r="I16" s="81">
        <v>211</v>
      </c>
      <c r="J16" s="82"/>
      <c r="K16" s="83"/>
      <c r="L16" s="81">
        <v>242</v>
      </c>
      <c r="M16" s="82"/>
      <c r="N16" s="83"/>
      <c r="O16" s="81">
        <f t="shared" si="0"/>
        <v>453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51</v>
      </c>
      <c r="AB16" s="82"/>
      <c r="AC16" s="82"/>
      <c r="AD16" s="83"/>
      <c r="AE16" s="81">
        <v>40</v>
      </c>
      <c r="AF16" s="82"/>
      <c r="AG16" s="82"/>
      <c r="AH16" s="83"/>
      <c r="AI16" s="81">
        <v>53</v>
      </c>
      <c r="AJ16" s="82"/>
      <c r="AK16" s="82"/>
      <c r="AL16" s="83"/>
      <c r="AM16" s="77">
        <f t="shared" si="1"/>
        <v>93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137</v>
      </c>
      <c r="G17" s="82"/>
      <c r="H17" s="83"/>
      <c r="I17" s="81">
        <v>174</v>
      </c>
      <c r="J17" s="82"/>
      <c r="K17" s="83"/>
      <c r="L17" s="81">
        <v>193</v>
      </c>
      <c r="M17" s="82"/>
      <c r="N17" s="83"/>
      <c r="O17" s="81">
        <f t="shared" si="0"/>
        <v>367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239</v>
      </c>
      <c r="AB17" s="82"/>
      <c r="AC17" s="82"/>
      <c r="AD17" s="83"/>
      <c r="AE17" s="81">
        <v>229</v>
      </c>
      <c r="AF17" s="82"/>
      <c r="AG17" s="82"/>
      <c r="AH17" s="83"/>
      <c r="AI17" s="81">
        <v>249</v>
      </c>
      <c r="AJ17" s="82"/>
      <c r="AK17" s="82"/>
      <c r="AL17" s="83"/>
      <c r="AM17" s="77">
        <f t="shared" si="1"/>
        <v>478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150</v>
      </c>
      <c r="G18" s="82"/>
      <c r="H18" s="83"/>
      <c r="I18" s="81">
        <v>155</v>
      </c>
      <c r="J18" s="82"/>
      <c r="K18" s="83"/>
      <c r="L18" s="81">
        <v>179</v>
      </c>
      <c r="M18" s="82"/>
      <c r="N18" s="83"/>
      <c r="O18" s="81">
        <f t="shared" si="0"/>
        <v>334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229</v>
      </c>
      <c r="AB18" s="82"/>
      <c r="AC18" s="82"/>
      <c r="AD18" s="83"/>
      <c r="AE18" s="81">
        <v>190</v>
      </c>
      <c r="AF18" s="82"/>
      <c r="AG18" s="82"/>
      <c r="AH18" s="83"/>
      <c r="AI18" s="81">
        <v>195</v>
      </c>
      <c r="AJ18" s="82"/>
      <c r="AK18" s="82"/>
      <c r="AL18" s="83"/>
      <c r="AM18" s="77">
        <f t="shared" si="1"/>
        <v>385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147</v>
      </c>
      <c r="G19" s="82"/>
      <c r="H19" s="83"/>
      <c r="I19" s="81">
        <v>133</v>
      </c>
      <c r="J19" s="82"/>
      <c r="K19" s="83"/>
      <c r="L19" s="81">
        <v>147</v>
      </c>
      <c r="M19" s="82"/>
      <c r="N19" s="83"/>
      <c r="O19" s="81">
        <f t="shared" si="0"/>
        <v>280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68</v>
      </c>
      <c r="AB19" s="82"/>
      <c r="AC19" s="82"/>
      <c r="AD19" s="83"/>
      <c r="AE19" s="81">
        <v>50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111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72</v>
      </c>
      <c r="G20" s="82"/>
      <c r="H20" s="83"/>
      <c r="I20" s="81">
        <v>60</v>
      </c>
      <c r="J20" s="82"/>
      <c r="K20" s="83"/>
      <c r="L20" s="81">
        <v>56</v>
      </c>
      <c r="M20" s="82"/>
      <c r="N20" s="83"/>
      <c r="O20" s="81">
        <f t="shared" si="0"/>
        <v>116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108</v>
      </c>
      <c r="AB20" s="82"/>
      <c r="AC20" s="82"/>
      <c r="AD20" s="83"/>
      <c r="AE20" s="81">
        <v>92</v>
      </c>
      <c r="AF20" s="82"/>
      <c r="AG20" s="82"/>
      <c r="AH20" s="83"/>
      <c r="AI20" s="81">
        <v>128</v>
      </c>
      <c r="AJ20" s="82"/>
      <c r="AK20" s="82"/>
      <c r="AL20" s="83"/>
      <c r="AM20" s="77">
        <f t="shared" si="1"/>
        <v>220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84</v>
      </c>
      <c r="G21" s="82"/>
      <c r="H21" s="83"/>
      <c r="I21" s="81">
        <v>47</v>
      </c>
      <c r="J21" s="82"/>
      <c r="K21" s="83"/>
      <c r="L21" s="81">
        <v>73</v>
      </c>
      <c r="M21" s="82"/>
      <c r="N21" s="83"/>
      <c r="O21" s="81">
        <f t="shared" si="0"/>
        <v>120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108</v>
      </c>
      <c r="AB21" s="82"/>
      <c r="AC21" s="82"/>
      <c r="AD21" s="83"/>
      <c r="AE21" s="81">
        <v>91</v>
      </c>
      <c r="AF21" s="82"/>
      <c r="AG21" s="82"/>
      <c r="AH21" s="83"/>
      <c r="AI21" s="81">
        <v>115</v>
      </c>
      <c r="AJ21" s="82"/>
      <c r="AK21" s="82"/>
      <c r="AL21" s="83"/>
      <c r="AM21" s="77">
        <f t="shared" si="1"/>
        <v>206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36</v>
      </c>
      <c r="G22" s="82"/>
      <c r="H22" s="83"/>
      <c r="I22" s="81">
        <v>32</v>
      </c>
      <c r="J22" s="82"/>
      <c r="K22" s="83"/>
      <c r="L22" s="81">
        <v>33</v>
      </c>
      <c r="M22" s="82"/>
      <c r="N22" s="83"/>
      <c r="O22" s="81">
        <f t="shared" si="0"/>
        <v>65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248</v>
      </c>
      <c r="AB22" s="82"/>
      <c r="AC22" s="82"/>
      <c r="AD22" s="83"/>
      <c r="AE22" s="81">
        <v>245</v>
      </c>
      <c r="AF22" s="82"/>
      <c r="AG22" s="82"/>
      <c r="AH22" s="83"/>
      <c r="AI22" s="81">
        <v>286</v>
      </c>
      <c r="AJ22" s="82"/>
      <c r="AK22" s="82"/>
      <c r="AL22" s="83"/>
      <c r="AM22" s="77">
        <f t="shared" si="1"/>
        <v>531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177</v>
      </c>
      <c r="G23" s="82"/>
      <c r="H23" s="83"/>
      <c r="I23" s="81">
        <v>153</v>
      </c>
      <c r="J23" s="82"/>
      <c r="K23" s="83"/>
      <c r="L23" s="81">
        <v>176</v>
      </c>
      <c r="M23" s="82"/>
      <c r="N23" s="83"/>
      <c r="O23" s="81">
        <f t="shared" si="0"/>
        <v>329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16</v>
      </c>
      <c r="AB23" s="82"/>
      <c r="AC23" s="82"/>
      <c r="AD23" s="83"/>
      <c r="AE23" s="81">
        <v>10</v>
      </c>
      <c r="AF23" s="82"/>
      <c r="AG23" s="82"/>
      <c r="AH23" s="83"/>
      <c r="AI23" s="81">
        <v>15</v>
      </c>
      <c r="AJ23" s="82"/>
      <c r="AK23" s="82"/>
      <c r="AL23" s="83"/>
      <c r="AM23" s="77">
        <f t="shared" si="1"/>
        <v>25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221</v>
      </c>
      <c r="G24" s="82"/>
      <c r="H24" s="83"/>
      <c r="I24" s="81">
        <v>223</v>
      </c>
      <c r="J24" s="82"/>
      <c r="K24" s="83"/>
      <c r="L24" s="81">
        <v>233</v>
      </c>
      <c r="M24" s="82"/>
      <c r="N24" s="83"/>
      <c r="O24" s="81">
        <f t="shared" si="0"/>
        <v>456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142</v>
      </c>
      <c r="AB24" s="82"/>
      <c r="AC24" s="82"/>
      <c r="AD24" s="83"/>
      <c r="AE24" s="81">
        <v>117</v>
      </c>
      <c r="AF24" s="82"/>
      <c r="AG24" s="82"/>
      <c r="AH24" s="83"/>
      <c r="AI24" s="81">
        <v>125</v>
      </c>
      <c r="AJ24" s="82"/>
      <c r="AK24" s="82"/>
      <c r="AL24" s="83"/>
      <c r="AM24" s="77">
        <f t="shared" si="1"/>
        <v>242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173</v>
      </c>
      <c r="G25" s="82"/>
      <c r="H25" s="83"/>
      <c r="I25" s="81">
        <v>154</v>
      </c>
      <c r="J25" s="82"/>
      <c r="K25" s="83"/>
      <c r="L25" s="81">
        <v>174</v>
      </c>
      <c r="M25" s="82"/>
      <c r="N25" s="83"/>
      <c r="O25" s="81">
        <f t="shared" si="0"/>
        <v>328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243</v>
      </c>
      <c r="AB25" s="82"/>
      <c r="AC25" s="82"/>
      <c r="AD25" s="83"/>
      <c r="AE25" s="81">
        <v>189</v>
      </c>
      <c r="AF25" s="82"/>
      <c r="AG25" s="82"/>
      <c r="AH25" s="83"/>
      <c r="AI25" s="81">
        <v>202</v>
      </c>
      <c r="AJ25" s="82"/>
      <c r="AK25" s="82"/>
      <c r="AL25" s="83"/>
      <c r="AM25" s="77">
        <f t="shared" si="1"/>
        <v>391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172</v>
      </c>
      <c r="G26" s="82"/>
      <c r="H26" s="83"/>
      <c r="I26" s="81">
        <v>163</v>
      </c>
      <c r="J26" s="82"/>
      <c r="K26" s="83"/>
      <c r="L26" s="81">
        <v>179</v>
      </c>
      <c r="M26" s="82"/>
      <c r="N26" s="83"/>
      <c r="O26" s="81">
        <f t="shared" si="0"/>
        <v>342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151</v>
      </c>
      <c r="AB26" s="82"/>
      <c r="AC26" s="82"/>
      <c r="AD26" s="83"/>
      <c r="AE26" s="81">
        <v>134</v>
      </c>
      <c r="AF26" s="82"/>
      <c r="AG26" s="82"/>
      <c r="AH26" s="83"/>
      <c r="AI26" s="81">
        <v>144</v>
      </c>
      <c r="AJ26" s="82"/>
      <c r="AK26" s="82"/>
      <c r="AL26" s="83"/>
      <c r="AM26" s="77">
        <f t="shared" si="1"/>
        <v>278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142</v>
      </c>
      <c r="G27" s="82"/>
      <c r="H27" s="83"/>
      <c r="I27" s="81">
        <v>122</v>
      </c>
      <c r="J27" s="82"/>
      <c r="K27" s="83"/>
      <c r="L27" s="81">
        <v>147</v>
      </c>
      <c r="M27" s="82"/>
      <c r="N27" s="83"/>
      <c r="O27" s="81">
        <f t="shared" si="0"/>
        <v>269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184</v>
      </c>
      <c r="AB27" s="82"/>
      <c r="AC27" s="82"/>
      <c r="AD27" s="83"/>
      <c r="AE27" s="81">
        <v>162</v>
      </c>
      <c r="AF27" s="82"/>
      <c r="AG27" s="82"/>
      <c r="AH27" s="83"/>
      <c r="AI27" s="81">
        <v>117</v>
      </c>
      <c r="AJ27" s="82"/>
      <c r="AK27" s="82"/>
      <c r="AL27" s="83"/>
      <c r="AM27" s="77">
        <f t="shared" si="1"/>
        <v>279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58</v>
      </c>
      <c r="G28" s="82"/>
      <c r="H28" s="83"/>
      <c r="I28" s="81">
        <v>45</v>
      </c>
      <c r="J28" s="82"/>
      <c r="K28" s="83"/>
      <c r="L28" s="81">
        <v>55</v>
      </c>
      <c r="M28" s="82"/>
      <c r="N28" s="83"/>
      <c r="O28" s="81">
        <f t="shared" si="0"/>
        <v>100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202</v>
      </c>
      <c r="AB28" s="82"/>
      <c r="AC28" s="82"/>
      <c r="AD28" s="83"/>
      <c r="AE28" s="81">
        <v>171</v>
      </c>
      <c r="AF28" s="82"/>
      <c r="AG28" s="82"/>
      <c r="AH28" s="83"/>
      <c r="AI28" s="81">
        <v>197</v>
      </c>
      <c r="AJ28" s="82"/>
      <c r="AK28" s="82"/>
      <c r="AL28" s="83"/>
      <c r="AM28" s="77">
        <f t="shared" si="1"/>
        <v>368</v>
      </c>
      <c r="AN28" s="77"/>
      <c r="AO28" s="77"/>
      <c r="AP28" s="77"/>
      <c r="AR28" s="48"/>
      <c r="AS28" s="48" t="s">
        <v>34</v>
      </c>
      <c r="AT28" s="48" t="s">
        <v>60</v>
      </c>
      <c r="AU28" s="48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81</v>
      </c>
      <c r="G29" s="82"/>
      <c r="H29" s="83"/>
      <c r="I29" s="81">
        <v>69</v>
      </c>
      <c r="J29" s="82"/>
      <c r="K29" s="83"/>
      <c r="L29" s="81">
        <v>85</v>
      </c>
      <c r="M29" s="82"/>
      <c r="N29" s="83"/>
      <c r="O29" s="81">
        <f t="shared" si="0"/>
        <v>154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204</v>
      </c>
      <c r="AB29" s="82"/>
      <c r="AC29" s="82"/>
      <c r="AD29" s="83"/>
      <c r="AE29" s="81">
        <v>203</v>
      </c>
      <c r="AF29" s="82"/>
      <c r="AG29" s="82"/>
      <c r="AH29" s="83"/>
      <c r="AI29" s="81">
        <v>138</v>
      </c>
      <c r="AJ29" s="82"/>
      <c r="AK29" s="82"/>
      <c r="AL29" s="83"/>
      <c r="AM29" s="77">
        <f t="shared" si="1"/>
        <v>341</v>
      </c>
      <c r="AN29" s="77"/>
      <c r="AO29" s="77"/>
      <c r="AP29" s="77"/>
      <c r="AR29" s="48" t="s">
        <v>3</v>
      </c>
      <c r="AS29" s="31">
        <f>AE31</f>
        <v>11531</v>
      </c>
      <c r="AT29" s="31">
        <v>4312</v>
      </c>
      <c r="AU29" s="32">
        <f>IF(OR(AS29=0,AT29=0),"",ROUNDDOWN(AT29/AS29,4))</f>
        <v>0.37390000000000001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1479</v>
      </c>
      <c r="G30" s="82"/>
      <c r="H30" s="83"/>
      <c r="I30" s="81">
        <v>1473</v>
      </c>
      <c r="J30" s="82"/>
      <c r="K30" s="83"/>
      <c r="L30" s="81">
        <v>1616</v>
      </c>
      <c r="M30" s="82"/>
      <c r="N30" s="83"/>
      <c r="O30" s="81">
        <f t="shared" si="0"/>
        <v>3089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48" t="s">
        <v>5</v>
      </c>
      <c r="AS30" s="31">
        <f>AI31</f>
        <v>12600</v>
      </c>
      <c r="AT30" s="31">
        <v>5831</v>
      </c>
      <c r="AU30" s="32">
        <f>IF(OR(AS30=0,AT30=0),"",ROUNDDOWN(AT30/AS30,4))</f>
        <v>0.4627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531</v>
      </c>
      <c r="G31" s="82"/>
      <c r="H31" s="83"/>
      <c r="I31" s="81">
        <v>541</v>
      </c>
      <c r="J31" s="82"/>
      <c r="K31" s="83"/>
      <c r="L31" s="81">
        <v>569</v>
      </c>
      <c r="M31" s="82"/>
      <c r="N31" s="83"/>
      <c r="O31" s="81">
        <f t="shared" si="0"/>
        <v>1110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12139</v>
      </c>
      <c r="AB31" s="82"/>
      <c r="AC31" s="82"/>
      <c r="AD31" s="83"/>
      <c r="AE31" s="81">
        <f>SUM(I8:K32,AE8:AH30)</f>
        <v>11531</v>
      </c>
      <c r="AF31" s="82"/>
      <c r="AG31" s="82"/>
      <c r="AH31" s="83"/>
      <c r="AI31" s="81">
        <f>SUM(L8:N32,AI8:AL30)</f>
        <v>12600</v>
      </c>
      <c r="AJ31" s="82"/>
      <c r="AK31" s="82"/>
      <c r="AL31" s="83"/>
      <c r="AM31" s="77">
        <f t="shared" si="1"/>
        <v>24131</v>
      </c>
      <c r="AN31" s="77"/>
      <c r="AO31" s="77"/>
      <c r="AP31" s="77"/>
      <c r="AR31" s="48" t="s">
        <v>7</v>
      </c>
      <c r="AS31" s="31">
        <f>AM31</f>
        <v>24131</v>
      </c>
      <c r="AT31" s="31">
        <f>AT29+AT30</f>
        <v>10143</v>
      </c>
      <c r="AU31" s="32">
        <f>IF(OR(AS31=0,AT31=0),"",ROUNDDOWN(AT31/AS31,4))</f>
        <v>0.42030000000000001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416</v>
      </c>
      <c r="G32" s="75"/>
      <c r="H32" s="76"/>
      <c r="I32" s="74">
        <v>382</v>
      </c>
      <c r="J32" s="75"/>
      <c r="K32" s="76"/>
      <c r="L32" s="74">
        <v>434</v>
      </c>
      <c r="M32" s="75"/>
      <c r="N32" s="76"/>
      <c r="O32" s="74">
        <f t="shared" si="0"/>
        <v>816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46" t="s">
        <v>42</v>
      </c>
      <c r="E34" s="67">
        <f>AM31-24162</f>
        <v>-31</v>
      </c>
      <c r="F34" s="67"/>
      <c r="G34" s="21" t="s">
        <v>4</v>
      </c>
      <c r="L34" s="21" t="s">
        <v>64</v>
      </c>
      <c r="O34" s="68">
        <f>AM31-24566</f>
        <v>-435</v>
      </c>
      <c r="P34" s="68"/>
      <c r="Q34" s="68"/>
      <c r="R34" s="68"/>
      <c r="S34" s="21" t="s">
        <v>4</v>
      </c>
      <c r="AG34" s="46" t="s">
        <v>59</v>
      </c>
      <c r="AH34" s="69">
        <f>AT31</f>
        <v>10143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46" t="s">
        <v>42</v>
      </c>
      <c r="E36" s="68">
        <f>AA31-12146</f>
        <v>-7</v>
      </c>
      <c r="F36" s="68"/>
      <c r="G36" s="21" t="s">
        <v>47</v>
      </c>
      <c r="L36" s="21" t="s">
        <v>64</v>
      </c>
      <c r="O36" s="68">
        <f>AA31-12218</f>
        <v>-79</v>
      </c>
      <c r="P36" s="68"/>
      <c r="Q36" s="68"/>
      <c r="R36" s="68"/>
      <c r="S36" s="21" t="s">
        <v>47</v>
      </c>
      <c r="Y36" s="21" t="s">
        <v>65</v>
      </c>
      <c r="AG36" s="46" t="s">
        <v>3</v>
      </c>
      <c r="AH36" s="69">
        <f>AT29</f>
        <v>4312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46"/>
    </row>
    <row r="38" spans="3:39" ht="18.75" customHeight="1" x14ac:dyDescent="0.15">
      <c r="C38" s="47" t="s">
        <v>69</v>
      </c>
      <c r="AG38" s="46" t="s">
        <v>5</v>
      </c>
      <c r="AH38" s="69">
        <f>AT30</f>
        <v>5831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46"/>
    </row>
    <row r="40" spans="3:39" ht="18.75" customHeight="1" x14ac:dyDescent="0.15">
      <c r="C40" s="26" t="s">
        <v>70</v>
      </c>
      <c r="AG40" s="46" t="s">
        <v>61</v>
      </c>
      <c r="AH40" s="70">
        <f>IF(OR(AH34=0,AM31=0),"",ROUNDDOWN(AH34/AM31*100,2))</f>
        <v>42.03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6</v>
      </c>
      <c r="H42" s="65"/>
      <c r="I42" s="21" t="s">
        <v>4</v>
      </c>
      <c r="L42" s="21" t="s">
        <v>74</v>
      </c>
      <c r="T42" s="65">
        <v>38</v>
      </c>
      <c r="U42" s="65"/>
      <c r="V42" s="21" t="s">
        <v>4</v>
      </c>
    </row>
  </sheetData>
  <mergeCells count="286"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25" zoomScaleNormal="100" zoomScaleSheetLayoutView="100" workbookViewId="0">
      <selection activeCell="AS5" sqref="AS5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52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84</v>
      </c>
      <c r="C3" s="100"/>
      <c r="D3" s="100"/>
      <c r="E3" s="100"/>
      <c r="F3" s="100"/>
      <c r="G3" s="49"/>
      <c r="H3" s="49"/>
      <c r="I3" s="69" t="s">
        <v>3</v>
      </c>
      <c r="J3" s="69"/>
      <c r="K3" s="69"/>
      <c r="L3" s="69">
        <v>11434</v>
      </c>
      <c r="M3" s="69"/>
      <c r="N3" s="69"/>
      <c r="O3" s="91" t="s">
        <v>4</v>
      </c>
      <c r="P3" s="91"/>
      <c r="Q3" s="91" t="s">
        <v>5</v>
      </c>
      <c r="R3" s="91"/>
      <c r="S3" s="69">
        <v>12559</v>
      </c>
      <c r="T3" s="69"/>
      <c r="U3" s="69"/>
      <c r="V3" s="69"/>
      <c r="W3" s="91" t="s">
        <v>4</v>
      </c>
      <c r="X3" s="91"/>
      <c r="Y3" s="52" t="s">
        <v>7</v>
      </c>
      <c r="Z3" s="69">
        <v>23993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52"/>
      <c r="H4" s="28"/>
      <c r="I4" s="69" t="s">
        <v>47</v>
      </c>
      <c r="J4" s="69"/>
      <c r="K4" s="69"/>
      <c r="L4" s="69">
        <v>10682</v>
      </c>
      <c r="M4" s="69"/>
      <c r="N4" s="69"/>
      <c r="O4" s="50"/>
      <c r="P4" s="50"/>
      <c r="Q4" s="91" t="s">
        <v>67</v>
      </c>
      <c r="R4" s="91"/>
      <c r="S4" s="91"/>
      <c r="T4" s="92">
        <v>118.23</v>
      </c>
      <c r="U4" s="92"/>
      <c r="V4" s="92"/>
      <c r="W4" s="92"/>
      <c r="X4" s="50" t="s">
        <v>68</v>
      </c>
      <c r="Y4" s="50"/>
      <c r="Z4" s="50"/>
      <c r="AF4" s="24"/>
      <c r="AH4" s="52"/>
      <c r="AK4" s="49"/>
      <c r="AL4" s="52"/>
      <c r="AM4" s="50"/>
      <c r="AP4" s="49"/>
    </row>
    <row r="5" spans="2:44" ht="18.75" customHeight="1" x14ac:dyDescent="0.15">
      <c r="Z5" s="52"/>
      <c r="AA5" s="52"/>
      <c r="AB5" s="52"/>
      <c r="AC5" s="52"/>
      <c r="AD5" s="93">
        <v>44561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1804</v>
      </c>
      <c r="G8" s="86"/>
      <c r="H8" s="87"/>
      <c r="I8" s="85">
        <v>1790</v>
      </c>
      <c r="J8" s="86"/>
      <c r="K8" s="87"/>
      <c r="L8" s="85">
        <v>1976</v>
      </c>
      <c r="M8" s="86"/>
      <c r="N8" s="87"/>
      <c r="O8" s="85">
        <f t="shared" ref="O8:O32" si="0">I8+L8</f>
        <v>3766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463</v>
      </c>
      <c r="AB8" s="86"/>
      <c r="AC8" s="86"/>
      <c r="AD8" s="87"/>
      <c r="AE8" s="85">
        <v>478</v>
      </c>
      <c r="AF8" s="86"/>
      <c r="AG8" s="86"/>
      <c r="AH8" s="87"/>
      <c r="AI8" s="85">
        <v>516</v>
      </c>
      <c r="AJ8" s="86"/>
      <c r="AK8" s="86"/>
      <c r="AL8" s="87"/>
      <c r="AM8" s="84">
        <f t="shared" ref="AM8:AM31" si="1">AE8+AI8</f>
        <v>994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89</v>
      </c>
      <c r="G9" s="82"/>
      <c r="H9" s="83"/>
      <c r="I9" s="81">
        <v>81</v>
      </c>
      <c r="J9" s="82"/>
      <c r="K9" s="83"/>
      <c r="L9" s="81">
        <v>71</v>
      </c>
      <c r="M9" s="82"/>
      <c r="N9" s="83"/>
      <c r="O9" s="81">
        <f t="shared" si="0"/>
        <v>152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58</v>
      </c>
      <c r="AB9" s="82"/>
      <c r="AC9" s="82"/>
      <c r="AD9" s="83"/>
      <c r="AE9" s="81">
        <v>54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115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219</v>
      </c>
      <c r="G10" s="82"/>
      <c r="H10" s="83"/>
      <c r="I10" s="81">
        <v>182</v>
      </c>
      <c r="J10" s="82"/>
      <c r="K10" s="83"/>
      <c r="L10" s="81">
        <v>201</v>
      </c>
      <c r="M10" s="82"/>
      <c r="N10" s="83"/>
      <c r="O10" s="81">
        <f t="shared" si="0"/>
        <v>383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268</v>
      </c>
      <c r="AB10" s="82"/>
      <c r="AC10" s="82"/>
      <c r="AD10" s="83"/>
      <c r="AE10" s="81">
        <v>250</v>
      </c>
      <c r="AF10" s="82"/>
      <c r="AG10" s="82"/>
      <c r="AH10" s="83"/>
      <c r="AI10" s="81">
        <v>287</v>
      </c>
      <c r="AJ10" s="82"/>
      <c r="AK10" s="82"/>
      <c r="AL10" s="83"/>
      <c r="AM10" s="77">
        <f t="shared" si="1"/>
        <v>537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112</v>
      </c>
      <c r="G11" s="82"/>
      <c r="H11" s="83"/>
      <c r="I11" s="81">
        <v>97</v>
      </c>
      <c r="J11" s="82"/>
      <c r="K11" s="83"/>
      <c r="L11" s="81">
        <v>119</v>
      </c>
      <c r="M11" s="82"/>
      <c r="N11" s="83"/>
      <c r="O11" s="81">
        <f t="shared" si="0"/>
        <v>216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423</v>
      </c>
      <c r="AB11" s="82"/>
      <c r="AC11" s="82"/>
      <c r="AD11" s="83"/>
      <c r="AE11" s="81">
        <v>453</v>
      </c>
      <c r="AF11" s="82"/>
      <c r="AG11" s="82"/>
      <c r="AH11" s="83"/>
      <c r="AI11" s="81">
        <v>494</v>
      </c>
      <c r="AJ11" s="82"/>
      <c r="AK11" s="82"/>
      <c r="AL11" s="83"/>
      <c r="AM11" s="77">
        <f t="shared" si="1"/>
        <v>947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156</v>
      </c>
      <c r="G12" s="82"/>
      <c r="H12" s="83"/>
      <c r="I12" s="81">
        <v>165</v>
      </c>
      <c r="J12" s="82"/>
      <c r="K12" s="83"/>
      <c r="L12" s="81">
        <v>162</v>
      </c>
      <c r="M12" s="82"/>
      <c r="N12" s="83"/>
      <c r="O12" s="81">
        <f t="shared" si="0"/>
        <v>327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168</v>
      </c>
      <c r="AB12" s="82"/>
      <c r="AC12" s="82"/>
      <c r="AD12" s="83"/>
      <c r="AE12" s="81">
        <v>152</v>
      </c>
      <c r="AF12" s="82"/>
      <c r="AG12" s="82"/>
      <c r="AH12" s="83"/>
      <c r="AI12" s="81">
        <v>175</v>
      </c>
      <c r="AJ12" s="82"/>
      <c r="AK12" s="82"/>
      <c r="AL12" s="83"/>
      <c r="AM12" s="77">
        <f t="shared" si="1"/>
        <v>327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105</v>
      </c>
      <c r="G13" s="82"/>
      <c r="H13" s="83"/>
      <c r="I13" s="81">
        <v>92</v>
      </c>
      <c r="J13" s="82"/>
      <c r="K13" s="83"/>
      <c r="L13" s="81">
        <v>99</v>
      </c>
      <c r="M13" s="82"/>
      <c r="N13" s="83"/>
      <c r="O13" s="81">
        <f t="shared" si="0"/>
        <v>191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124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249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1321</v>
      </c>
      <c r="AB14" s="82"/>
      <c r="AC14" s="82"/>
      <c r="AD14" s="83"/>
      <c r="AE14" s="81">
        <v>1232</v>
      </c>
      <c r="AF14" s="82"/>
      <c r="AG14" s="82"/>
      <c r="AH14" s="83"/>
      <c r="AI14" s="81">
        <v>1362</v>
      </c>
      <c r="AJ14" s="82"/>
      <c r="AK14" s="82"/>
      <c r="AL14" s="83"/>
      <c r="AM14" s="77">
        <f t="shared" si="1"/>
        <v>2594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244</v>
      </c>
      <c r="G15" s="82"/>
      <c r="H15" s="83"/>
      <c r="I15" s="81">
        <v>244</v>
      </c>
      <c r="J15" s="82"/>
      <c r="K15" s="83"/>
      <c r="L15" s="81">
        <v>269</v>
      </c>
      <c r="M15" s="82"/>
      <c r="N15" s="83"/>
      <c r="O15" s="81">
        <f t="shared" si="0"/>
        <v>513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237</v>
      </c>
      <c r="G16" s="82"/>
      <c r="H16" s="83"/>
      <c r="I16" s="81">
        <v>212</v>
      </c>
      <c r="J16" s="82"/>
      <c r="K16" s="83"/>
      <c r="L16" s="81">
        <v>243</v>
      </c>
      <c r="M16" s="82"/>
      <c r="N16" s="83"/>
      <c r="O16" s="81">
        <f t="shared" si="0"/>
        <v>455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51</v>
      </c>
      <c r="AB16" s="82"/>
      <c r="AC16" s="82"/>
      <c r="AD16" s="83"/>
      <c r="AE16" s="81">
        <v>40</v>
      </c>
      <c r="AF16" s="82"/>
      <c r="AG16" s="82"/>
      <c r="AH16" s="83"/>
      <c r="AI16" s="81">
        <v>53</v>
      </c>
      <c r="AJ16" s="82"/>
      <c r="AK16" s="82"/>
      <c r="AL16" s="83"/>
      <c r="AM16" s="77">
        <f t="shared" si="1"/>
        <v>93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137</v>
      </c>
      <c r="G17" s="82"/>
      <c r="H17" s="83"/>
      <c r="I17" s="81">
        <v>173</v>
      </c>
      <c r="J17" s="82"/>
      <c r="K17" s="83"/>
      <c r="L17" s="81">
        <v>193</v>
      </c>
      <c r="M17" s="82"/>
      <c r="N17" s="83"/>
      <c r="O17" s="81">
        <f t="shared" si="0"/>
        <v>366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240</v>
      </c>
      <c r="AB17" s="82"/>
      <c r="AC17" s="82"/>
      <c r="AD17" s="83"/>
      <c r="AE17" s="81">
        <v>230</v>
      </c>
      <c r="AF17" s="82"/>
      <c r="AG17" s="82"/>
      <c r="AH17" s="83"/>
      <c r="AI17" s="81">
        <v>247</v>
      </c>
      <c r="AJ17" s="82"/>
      <c r="AK17" s="82"/>
      <c r="AL17" s="83"/>
      <c r="AM17" s="77">
        <f t="shared" si="1"/>
        <v>477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149</v>
      </c>
      <c r="G18" s="82"/>
      <c r="H18" s="83"/>
      <c r="I18" s="81">
        <v>153</v>
      </c>
      <c r="J18" s="82"/>
      <c r="K18" s="83"/>
      <c r="L18" s="81">
        <v>177</v>
      </c>
      <c r="M18" s="82"/>
      <c r="N18" s="83"/>
      <c r="O18" s="81">
        <f t="shared" si="0"/>
        <v>330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228</v>
      </c>
      <c r="AB18" s="82"/>
      <c r="AC18" s="82"/>
      <c r="AD18" s="83"/>
      <c r="AE18" s="81">
        <v>188</v>
      </c>
      <c r="AF18" s="82"/>
      <c r="AG18" s="82"/>
      <c r="AH18" s="83"/>
      <c r="AI18" s="81">
        <v>196</v>
      </c>
      <c r="AJ18" s="82"/>
      <c r="AK18" s="82"/>
      <c r="AL18" s="83"/>
      <c r="AM18" s="77">
        <f t="shared" si="1"/>
        <v>384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147</v>
      </c>
      <c r="G19" s="82"/>
      <c r="H19" s="83"/>
      <c r="I19" s="81">
        <v>133</v>
      </c>
      <c r="J19" s="82"/>
      <c r="K19" s="83"/>
      <c r="L19" s="81">
        <v>147</v>
      </c>
      <c r="M19" s="82"/>
      <c r="N19" s="83"/>
      <c r="O19" s="81">
        <f t="shared" si="0"/>
        <v>280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68</v>
      </c>
      <c r="AB19" s="82"/>
      <c r="AC19" s="82"/>
      <c r="AD19" s="83"/>
      <c r="AE19" s="81">
        <v>50</v>
      </c>
      <c r="AF19" s="82"/>
      <c r="AG19" s="82"/>
      <c r="AH19" s="83"/>
      <c r="AI19" s="81">
        <v>61</v>
      </c>
      <c r="AJ19" s="82"/>
      <c r="AK19" s="82"/>
      <c r="AL19" s="83"/>
      <c r="AM19" s="77">
        <f t="shared" si="1"/>
        <v>111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72</v>
      </c>
      <c r="G20" s="82"/>
      <c r="H20" s="83"/>
      <c r="I20" s="81">
        <v>61</v>
      </c>
      <c r="J20" s="82"/>
      <c r="K20" s="83"/>
      <c r="L20" s="81">
        <v>58</v>
      </c>
      <c r="M20" s="82"/>
      <c r="N20" s="83"/>
      <c r="O20" s="81">
        <f t="shared" si="0"/>
        <v>119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107</v>
      </c>
      <c r="AB20" s="82"/>
      <c r="AC20" s="82"/>
      <c r="AD20" s="83"/>
      <c r="AE20" s="81">
        <v>91</v>
      </c>
      <c r="AF20" s="82"/>
      <c r="AG20" s="82"/>
      <c r="AH20" s="83"/>
      <c r="AI20" s="81">
        <v>127</v>
      </c>
      <c r="AJ20" s="82"/>
      <c r="AK20" s="82"/>
      <c r="AL20" s="83"/>
      <c r="AM20" s="77">
        <f t="shared" si="1"/>
        <v>218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83</v>
      </c>
      <c r="G21" s="82"/>
      <c r="H21" s="83"/>
      <c r="I21" s="81">
        <v>47</v>
      </c>
      <c r="J21" s="82"/>
      <c r="K21" s="83"/>
      <c r="L21" s="81">
        <v>72</v>
      </c>
      <c r="M21" s="82"/>
      <c r="N21" s="83"/>
      <c r="O21" s="81">
        <f t="shared" si="0"/>
        <v>119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108</v>
      </c>
      <c r="AB21" s="82"/>
      <c r="AC21" s="82"/>
      <c r="AD21" s="83"/>
      <c r="AE21" s="81">
        <v>91</v>
      </c>
      <c r="AF21" s="82"/>
      <c r="AG21" s="82"/>
      <c r="AH21" s="83"/>
      <c r="AI21" s="81">
        <v>115</v>
      </c>
      <c r="AJ21" s="82"/>
      <c r="AK21" s="82"/>
      <c r="AL21" s="83"/>
      <c r="AM21" s="77">
        <f t="shared" si="1"/>
        <v>206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37</v>
      </c>
      <c r="G22" s="82"/>
      <c r="H22" s="83"/>
      <c r="I22" s="81">
        <v>33</v>
      </c>
      <c r="J22" s="82"/>
      <c r="K22" s="83"/>
      <c r="L22" s="81">
        <v>35</v>
      </c>
      <c r="M22" s="82"/>
      <c r="N22" s="83"/>
      <c r="O22" s="81">
        <f t="shared" si="0"/>
        <v>68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246</v>
      </c>
      <c r="AB22" s="82"/>
      <c r="AC22" s="82"/>
      <c r="AD22" s="83"/>
      <c r="AE22" s="81">
        <v>243</v>
      </c>
      <c r="AF22" s="82"/>
      <c r="AG22" s="82"/>
      <c r="AH22" s="83"/>
      <c r="AI22" s="81">
        <v>285</v>
      </c>
      <c r="AJ22" s="82"/>
      <c r="AK22" s="82"/>
      <c r="AL22" s="83"/>
      <c r="AM22" s="77">
        <f t="shared" si="1"/>
        <v>528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177</v>
      </c>
      <c r="G23" s="82"/>
      <c r="H23" s="83"/>
      <c r="I23" s="81">
        <v>153</v>
      </c>
      <c r="J23" s="82"/>
      <c r="K23" s="83"/>
      <c r="L23" s="81">
        <v>176</v>
      </c>
      <c r="M23" s="82"/>
      <c r="N23" s="83"/>
      <c r="O23" s="81">
        <f t="shared" si="0"/>
        <v>329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12</v>
      </c>
      <c r="AB23" s="82"/>
      <c r="AC23" s="82"/>
      <c r="AD23" s="83"/>
      <c r="AE23" s="81">
        <v>9</v>
      </c>
      <c r="AF23" s="82"/>
      <c r="AG23" s="82"/>
      <c r="AH23" s="83"/>
      <c r="AI23" s="81">
        <v>12</v>
      </c>
      <c r="AJ23" s="82"/>
      <c r="AK23" s="82"/>
      <c r="AL23" s="83"/>
      <c r="AM23" s="77">
        <f t="shared" si="1"/>
        <v>21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221</v>
      </c>
      <c r="G24" s="82"/>
      <c r="H24" s="83"/>
      <c r="I24" s="81">
        <v>223</v>
      </c>
      <c r="J24" s="82"/>
      <c r="K24" s="83"/>
      <c r="L24" s="81">
        <v>232</v>
      </c>
      <c r="M24" s="82"/>
      <c r="N24" s="83"/>
      <c r="O24" s="81">
        <f t="shared" si="0"/>
        <v>455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141</v>
      </c>
      <c r="AB24" s="82"/>
      <c r="AC24" s="82"/>
      <c r="AD24" s="83"/>
      <c r="AE24" s="81">
        <v>116</v>
      </c>
      <c r="AF24" s="82"/>
      <c r="AG24" s="82"/>
      <c r="AH24" s="83"/>
      <c r="AI24" s="81">
        <v>124</v>
      </c>
      <c r="AJ24" s="82"/>
      <c r="AK24" s="82"/>
      <c r="AL24" s="83"/>
      <c r="AM24" s="77">
        <f t="shared" si="1"/>
        <v>240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173</v>
      </c>
      <c r="G25" s="82"/>
      <c r="H25" s="83"/>
      <c r="I25" s="81">
        <v>154</v>
      </c>
      <c r="J25" s="82"/>
      <c r="K25" s="83"/>
      <c r="L25" s="81">
        <v>174</v>
      </c>
      <c r="M25" s="82"/>
      <c r="N25" s="83"/>
      <c r="O25" s="81">
        <f t="shared" si="0"/>
        <v>328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243</v>
      </c>
      <c r="AB25" s="82"/>
      <c r="AC25" s="82"/>
      <c r="AD25" s="83"/>
      <c r="AE25" s="81">
        <v>189</v>
      </c>
      <c r="AF25" s="82"/>
      <c r="AG25" s="82"/>
      <c r="AH25" s="83"/>
      <c r="AI25" s="81">
        <v>201</v>
      </c>
      <c r="AJ25" s="82"/>
      <c r="AK25" s="82"/>
      <c r="AL25" s="83"/>
      <c r="AM25" s="77">
        <f t="shared" si="1"/>
        <v>390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172</v>
      </c>
      <c r="G26" s="82"/>
      <c r="H26" s="83"/>
      <c r="I26" s="81">
        <v>162</v>
      </c>
      <c r="J26" s="82"/>
      <c r="K26" s="83"/>
      <c r="L26" s="81">
        <v>179</v>
      </c>
      <c r="M26" s="82"/>
      <c r="N26" s="83"/>
      <c r="O26" s="81">
        <f t="shared" si="0"/>
        <v>341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149</v>
      </c>
      <c r="AB26" s="82"/>
      <c r="AC26" s="82"/>
      <c r="AD26" s="83"/>
      <c r="AE26" s="81">
        <v>133</v>
      </c>
      <c r="AF26" s="82"/>
      <c r="AG26" s="82"/>
      <c r="AH26" s="83"/>
      <c r="AI26" s="81">
        <v>143</v>
      </c>
      <c r="AJ26" s="82"/>
      <c r="AK26" s="82"/>
      <c r="AL26" s="83"/>
      <c r="AM26" s="77">
        <f t="shared" si="1"/>
        <v>276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141</v>
      </c>
      <c r="G27" s="82"/>
      <c r="H27" s="83"/>
      <c r="I27" s="81">
        <v>122</v>
      </c>
      <c r="J27" s="82"/>
      <c r="K27" s="83"/>
      <c r="L27" s="81">
        <v>146</v>
      </c>
      <c r="M27" s="82"/>
      <c r="N27" s="83"/>
      <c r="O27" s="81">
        <f t="shared" si="0"/>
        <v>268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184</v>
      </c>
      <c r="AB27" s="82"/>
      <c r="AC27" s="82"/>
      <c r="AD27" s="83"/>
      <c r="AE27" s="81">
        <v>162</v>
      </c>
      <c r="AF27" s="82"/>
      <c r="AG27" s="82"/>
      <c r="AH27" s="83"/>
      <c r="AI27" s="81">
        <v>117</v>
      </c>
      <c r="AJ27" s="82"/>
      <c r="AK27" s="82"/>
      <c r="AL27" s="83"/>
      <c r="AM27" s="77">
        <f t="shared" si="1"/>
        <v>279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56</v>
      </c>
      <c r="G28" s="82"/>
      <c r="H28" s="83"/>
      <c r="I28" s="81">
        <v>45</v>
      </c>
      <c r="J28" s="82"/>
      <c r="K28" s="83"/>
      <c r="L28" s="81">
        <v>52</v>
      </c>
      <c r="M28" s="82"/>
      <c r="N28" s="83"/>
      <c r="O28" s="81">
        <f t="shared" si="0"/>
        <v>97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203</v>
      </c>
      <c r="AB28" s="82"/>
      <c r="AC28" s="82"/>
      <c r="AD28" s="83"/>
      <c r="AE28" s="81">
        <v>171</v>
      </c>
      <c r="AF28" s="82"/>
      <c r="AG28" s="82"/>
      <c r="AH28" s="83"/>
      <c r="AI28" s="81">
        <v>197</v>
      </c>
      <c r="AJ28" s="82"/>
      <c r="AK28" s="82"/>
      <c r="AL28" s="83"/>
      <c r="AM28" s="77">
        <f t="shared" si="1"/>
        <v>368</v>
      </c>
      <c r="AN28" s="77"/>
      <c r="AO28" s="77"/>
      <c r="AP28" s="77"/>
      <c r="AR28" s="51"/>
      <c r="AS28" s="51" t="s">
        <v>34</v>
      </c>
      <c r="AT28" s="51" t="s">
        <v>60</v>
      </c>
      <c r="AU28" s="51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80</v>
      </c>
      <c r="G29" s="82"/>
      <c r="H29" s="83"/>
      <c r="I29" s="81">
        <v>68</v>
      </c>
      <c r="J29" s="82"/>
      <c r="K29" s="83"/>
      <c r="L29" s="81">
        <v>85</v>
      </c>
      <c r="M29" s="82"/>
      <c r="N29" s="83"/>
      <c r="O29" s="81">
        <f t="shared" si="0"/>
        <v>153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205</v>
      </c>
      <c r="AB29" s="82"/>
      <c r="AC29" s="82"/>
      <c r="AD29" s="83"/>
      <c r="AE29" s="81">
        <v>202</v>
      </c>
      <c r="AF29" s="82"/>
      <c r="AG29" s="82"/>
      <c r="AH29" s="83"/>
      <c r="AI29" s="81">
        <v>138</v>
      </c>
      <c r="AJ29" s="82"/>
      <c r="AK29" s="82"/>
      <c r="AL29" s="83"/>
      <c r="AM29" s="77">
        <f t="shared" si="1"/>
        <v>340</v>
      </c>
      <c r="AN29" s="77"/>
      <c r="AO29" s="77"/>
      <c r="AP29" s="77"/>
      <c r="AR29" s="51" t="s">
        <v>3</v>
      </c>
      <c r="AS29" s="31">
        <f>AE31</f>
        <v>11497</v>
      </c>
      <c r="AT29" s="31">
        <v>4295</v>
      </c>
      <c r="AU29" s="32">
        <f>IF(OR(AS29=0,AT29=0),"",ROUNDDOWN(AT29/AS29,4))</f>
        <v>0.3735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1475</v>
      </c>
      <c r="G30" s="82"/>
      <c r="H30" s="83"/>
      <c r="I30" s="81">
        <v>1470</v>
      </c>
      <c r="J30" s="82"/>
      <c r="K30" s="83"/>
      <c r="L30" s="81">
        <v>1606</v>
      </c>
      <c r="M30" s="82"/>
      <c r="N30" s="83"/>
      <c r="O30" s="81">
        <f t="shared" si="0"/>
        <v>3076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42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91</v>
      </c>
      <c r="AN30" s="77"/>
      <c r="AO30" s="77"/>
      <c r="AP30" s="77"/>
      <c r="AR30" s="51" t="s">
        <v>5</v>
      </c>
      <c r="AS30" s="31">
        <f>AI31</f>
        <v>12573</v>
      </c>
      <c r="AT30" s="31">
        <v>5822</v>
      </c>
      <c r="AU30" s="32">
        <f>IF(OR(AS30=0,AT30=0),"",ROUNDDOWN(AT30/AS30,4))</f>
        <v>0.46300000000000002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532</v>
      </c>
      <c r="G31" s="82"/>
      <c r="H31" s="83"/>
      <c r="I31" s="81">
        <v>543</v>
      </c>
      <c r="J31" s="82"/>
      <c r="K31" s="83"/>
      <c r="L31" s="81">
        <v>570</v>
      </c>
      <c r="M31" s="82"/>
      <c r="N31" s="83"/>
      <c r="O31" s="81">
        <f t="shared" si="0"/>
        <v>1113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12113</v>
      </c>
      <c r="AB31" s="82"/>
      <c r="AC31" s="82"/>
      <c r="AD31" s="83"/>
      <c r="AE31" s="81">
        <f>SUM(I8:K32,AE8:AH30)</f>
        <v>11497</v>
      </c>
      <c r="AF31" s="82"/>
      <c r="AG31" s="82"/>
      <c r="AH31" s="83"/>
      <c r="AI31" s="81">
        <f>SUM(L8:N32,AI8:AL30)</f>
        <v>12573</v>
      </c>
      <c r="AJ31" s="82"/>
      <c r="AK31" s="82"/>
      <c r="AL31" s="83"/>
      <c r="AM31" s="77">
        <f t="shared" si="1"/>
        <v>24070</v>
      </c>
      <c r="AN31" s="77"/>
      <c r="AO31" s="77"/>
      <c r="AP31" s="77"/>
      <c r="AR31" s="51" t="s">
        <v>7</v>
      </c>
      <c r="AS31" s="31">
        <f>AM31</f>
        <v>24070</v>
      </c>
      <c r="AT31" s="31">
        <f>AT29+AT30</f>
        <v>10117</v>
      </c>
      <c r="AU31" s="32">
        <f>IF(OR(AS31=0,AT31=0),"",ROUNDDOWN(AT31/AS31,4))</f>
        <v>0.42030000000000001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415</v>
      </c>
      <c r="G32" s="75"/>
      <c r="H32" s="76"/>
      <c r="I32" s="74">
        <v>379</v>
      </c>
      <c r="J32" s="75"/>
      <c r="K32" s="76"/>
      <c r="L32" s="74">
        <v>432</v>
      </c>
      <c r="M32" s="75"/>
      <c r="N32" s="76"/>
      <c r="O32" s="74">
        <f t="shared" si="0"/>
        <v>811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49" t="s">
        <v>42</v>
      </c>
      <c r="E34" s="67">
        <f>AM31-24131</f>
        <v>-61</v>
      </c>
      <c r="F34" s="67"/>
      <c r="G34" s="21" t="s">
        <v>4</v>
      </c>
      <c r="L34" s="21" t="s">
        <v>64</v>
      </c>
      <c r="O34" s="68">
        <f>AM31-24538</f>
        <v>-468</v>
      </c>
      <c r="P34" s="68"/>
      <c r="Q34" s="68"/>
      <c r="R34" s="68"/>
      <c r="S34" s="21" t="s">
        <v>4</v>
      </c>
      <c r="AG34" s="49" t="s">
        <v>59</v>
      </c>
      <c r="AH34" s="69">
        <f>AT31</f>
        <v>10117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49" t="s">
        <v>42</v>
      </c>
      <c r="E36" s="68">
        <f>AA31-12139</f>
        <v>-26</v>
      </c>
      <c r="F36" s="68"/>
      <c r="G36" s="21" t="s">
        <v>47</v>
      </c>
      <c r="L36" s="21" t="s">
        <v>64</v>
      </c>
      <c r="O36" s="68">
        <f>AA31-12205</f>
        <v>-92</v>
      </c>
      <c r="P36" s="68"/>
      <c r="Q36" s="68"/>
      <c r="R36" s="68"/>
      <c r="S36" s="21" t="s">
        <v>47</v>
      </c>
      <c r="Y36" s="21" t="s">
        <v>65</v>
      </c>
      <c r="AG36" s="49" t="s">
        <v>3</v>
      </c>
      <c r="AH36" s="69">
        <f>AT29</f>
        <v>4295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49"/>
    </row>
    <row r="38" spans="3:39" ht="18.75" customHeight="1" x14ac:dyDescent="0.15">
      <c r="C38" s="50" t="s">
        <v>69</v>
      </c>
      <c r="AG38" s="49" t="s">
        <v>5</v>
      </c>
      <c r="AH38" s="69">
        <f>AT30</f>
        <v>5822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49"/>
    </row>
    <row r="40" spans="3:39" ht="18.75" customHeight="1" x14ac:dyDescent="0.15">
      <c r="C40" s="26" t="s">
        <v>70</v>
      </c>
      <c r="AG40" s="49" t="s">
        <v>61</v>
      </c>
      <c r="AH40" s="70">
        <f>IF(OR(AH34=0,AM31=0),"",ROUNDDOWN(AH34/AM31*100,2))</f>
        <v>42.03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10</v>
      </c>
      <c r="H42" s="65"/>
      <c r="I42" s="21" t="s">
        <v>4</v>
      </c>
      <c r="L42" s="21" t="s">
        <v>74</v>
      </c>
      <c r="T42" s="65">
        <v>50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B1" sqref="B1:AP1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53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86</v>
      </c>
      <c r="C3" s="100"/>
      <c r="D3" s="100"/>
      <c r="E3" s="100"/>
      <c r="F3" s="100"/>
      <c r="G3" s="54"/>
      <c r="H3" s="54"/>
      <c r="I3" s="69" t="s">
        <v>3</v>
      </c>
      <c r="J3" s="69"/>
      <c r="K3" s="69"/>
      <c r="L3" s="69">
        <v>11434</v>
      </c>
      <c r="M3" s="69"/>
      <c r="N3" s="69"/>
      <c r="O3" s="91" t="s">
        <v>4</v>
      </c>
      <c r="P3" s="91"/>
      <c r="Q3" s="91" t="s">
        <v>5</v>
      </c>
      <c r="R3" s="91"/>
      <c r="S3" s="69">
        <v>12559</v>
      </c>
      <c r="T3" s="69"/>
      <c r="U3" s="69"/>
      <c r="V3" s="69"/>
      <c r="W3" s="91" t="s">
        <v>4</v>
      </c>
      <c r="X3" s="91"/>
      <c r="Y3" s="53" t="s">
        <v>7</v>
      </c>
      <c r="Z3" s="69">
        <v>23993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53"/>
      <c r="H4" s="28"/>
      <c r="I4" s="69" t="s">
        <v>47</v>
      </c>
      <c r="J4" s="69"/>
      <c r="K4" s="69"/>
      <c r="L4" s="69">
        <v>10682</v>
      </c>
      <c r="M4" s="69"/>
      <c r="N4" s="69"/>
      <c r="O4" s="55"/>
      <c r="P4" s="55"/>
      <c r="Q4" s="91" t="s">
        <v>67</v>
      </c>
      <c r="R4" s="91"/>
      <c r="S4" s="91"/>
      <c r="T4" s="92">
        <v>118.23</v>
      </c>
      <c r="U4" s="92"/>
      <c r="V4" s="92"/>
      <c r="W4" s="92"/>
      <c r="X4" s="55" t="s">
        <v>68</v>
      </c>
      <c r="Y4" s="55"/>
      <c r="Z4" s="55"/>
      <c r="AF4" s="24"/>
      <c r="AH4" s="53"/>
      <c r="AK4" s="54"/>
      <c r="AL4" s="53"/>
      <c r="AM4" s="55"/>
      <c r="AP4" s="54"/>
    </row>
    <row r="5" spans="2:44" ht="18.75" customHeight="1" x14ac:dyDescent="0.15">
      <c r="Z5" s="53"/>
      <c r="AA5" s="53"/>
      <c r="AB5" s="53"/>
      <c r="AC5" s="53"/>
      <c r="AD5" s="93" t="s">
        <v>85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1806</v>
      </c>
      <c r="G8" s="86"/>
      <c r="H8" s="87"/>
      <c r="I8" s="85">
        <v>1795</v>
      </c>
      <c r="J8" s="86"/>
      <c r="K8" s="87"/>
      <c r="L8" s="85">
        <v>1968</v>
      </c>
      <c r="M8" s="86"/>
      <c r="N8" s="87"/>
      <c r="O8" s="85">
        <f t="shared" ref="O8:O32" si="0">I8+L8</f>
        <v>3763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463</v>
      </c>
      <c r="AB8" s="86"/>
      <c r="AC8" s="86"/>
      <c r="AD8" s="87"/>
      <c r="AE8" s="85">
        <v>475</v>
      </c>
      <c r="AF8" s="86"/>
      <c r="AG8" s="86"/>
      <c r="AH8" s="87"/>
      <c r="AI8" s="85">
        <v>514</v>
      </c>
      <c r="AJ8" s="86"/>
      <c r="AK8" s="86"/>
      <c r="AL8" s="87"/>
      <c r="AM8" s="84">
        <f t="shared" ref="AM8:AM31" si="1">AE8+AI8</f>
        <v>989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88</v>
      </c>
      <c r="G9" s="82"/>
      <c r="H9" s="83"/>
      <c r="I9" s="81">
        <v>80</v>
      </c>
      <c r="J9" s="82"/>
      <c r="K9" s="83"/>
      <c r="L9" s="81">
        <v>70</v>
      </c>
      <c r="M9" s="82"/>
      <c r="N9" s="83"/>
      <c r="O9" s="81">
        <f t="shared" si="0"/>
        <v>150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58</v>
      </c>
      <c r="AB9" s="82"/>
      <c r="AC9" s="82"/>
      <c r="AD9" s="83"/>
      <c r="AE9" s="81">
        <v>54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115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218</v>
      </c>
      <c r="G10" s="82"/>
      <c r="H10" s="83"/>
      <c r="I10" s="81">
        <v>181</v>
      </c>
      <c r="J10" s="82"/>
      <c r="K10" s="83"/>
      <c r="L10" s="81">
        <v>202</v>
      </c>
      <c r="M10" s="82"/>
      <c r="N10" s="83"/>
      <c r="O10" s="81">
        <f t="shared" si="0"/>
        <v>383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271</v>
      </c>
      <c r="AB10" s="82"/>
      <c r="AC10" s="82"/>
      <c r="AD10" s="83"/>
      <c r="AE10" s="81">
        <v>251</v>
      </c>
      <c r="AF10" s="82"/>
      <c r="AG10" s="82"/>
      <c r="AH10" s="83"/>
      <c r="AI10" s="81">
        <v>290</v>
      </c>
      <c r="AJ10" s="82"/>
      <c r="AK10" s="82"/>
      <c r="AL10" s="83"/>
      <c r="AM10" s="77">
        <f t="shared" si="1"/>
        <v>541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112</v>
      </c>
      <c r="G11" s="82"/>
      <c r="H11" s="83"/>
      <c r="I11" s="81">
        <v>97</v>
      </c>
      <c r="J11" s="82"/>
      <c r="K11" s="83"/>
      <c r="L11" s="81">
        <v>118</v>
      </c>
      <c r="M11" s="82"/>
      <c r="N11" s="83"/>
      <c r="O11" s="81">
        <f t="shared" si="0"/>
        <v>215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424</v>
      </c>
      <c r="AB11" s="82"/>
      <c r="AC11" s="82"/>
      <c r="AD11" s="83"/>
      <c r="AE11" s="81">
        <v>454</v>
      </c>
      <c r="AF11" s="82"/>
      <c r="AG11" s="82"/>
      <c r="AH11" s="83"/>
      <c r="AI11" s="81">
        <v>494</v>
      </c>
      <c r="AJ11" s="82"/>
      <c r="AK11" s="82"/>
      <c r="AL11" s="83"/>
      <c r="AM11" s="77">
        <f t="shared" si="1"/>
        <v>948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155</v>
      </c>
      <c r="G12" s="82"/>
      <c r="H12" s="83"/>
      <c r="I12" s="81">
        <v>163</v>
      </c>
      <c r="J12" s="82"/>
      <c r="K12" s="83"/>
      <c r="L12" s="81">
        <v>161</v>
      </c>
      <c r="M12" s="82"/>
      <c r="N12" s="83"/>
      <c r="O12" s="81">
        <f t="shared" si="0"/>
        <v>324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166</v>
      </c>
      <c r="AB12" s="82"/>
      <c r="AC12" s="82"/>
      <c r="AD12" s="83"/>
      <c r="AE12" s="81">
        <v>149</v>
      </c>
      <c r="AF12" s="82"/>
      <c r="AG12" s="82"/>
      <c r="AH12" s="83"/>
      <c r="AI12" s="81">
        <v>175</v>
      </c>
      <c r="AJ12" s="82"/>
      <c r="AK12" s="82"/>
      <c r="AL12" s="83"/>
      <c r="AM12" s="77">
        <f t="shared" si="1"/>
        <v>324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105</v>
      </c>
      <c r="G13" s="82"/>
      <c r="H13" s="83"/>
      <c r="I13" s="81">
        <v>92</v>
      </c>
      <c r="J13" s="82"/>
      <c r="K13" s="83"/>
      <c r="L13" s="81">
        <v>96</v>
      </c>
      <c r="M13" s="82"/>
      <c r="N13" s="83"/>
      <c r="O13" s="81">
        <f t="shared" si="0"/>
        <v>188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132</v>
      </c>
      <c r="AB13" s="82"/>
      <c r="AC13" s="82"/>
      <c r="AD13" s="83"/>
      <c r="AE13" s="81">
        <v>122</v>
      </c>
      <c r="AF13" s="82"/>
      <c r="AG13" s="82"/>
      <c r="AH13" s="83"/>
      <c r="AI13" s="81">
        <v>125</v>
      </c>
      <c r="AJ13" s="82"/>
      <c r="AK13" s="82"/>
      <c r="AL13" s="83"/>
      <c r="AM13" s="77">
        <f t="shared" si="1"/>
        <v>247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1316</v>
      </c>
      <c r="AB14" s="82"/>
      <c r="AC14" s="82"/>
      <c r="AD14" s="83"/>
      <c r="AE14" s="81">
        <v>1220</v>
      </c>
      <c r="AF14" s="82"/>
      <c r="AG14" s="82"/>
      <c r="AH14" s="83"/>
      <c r="AI14" s="81">
        <v>1362</v>
      </c>
      <c r="AJ14" s="82"/>
      <c r="AK14" s="82"/>
      <c r="AL14" s="83"/>
      <c r="AM14" s="77">
        <f t="shared" si="1"/>
        <v>2582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241</v>
      </c>
      <c r="G15" s="82"/>
      <c r="H15" s="83"/>
      <c r="I15" s="81">
        <v>240</v>
      </c>
      <c r="J15" s="82"/>
      <c r="K15" s="83"/>
      <c r="L15" s="81">
        <v>266</v>
      </c>
      <c r="M15" s="82"/>
      <c r="N15" s="83"/>
      <c r="O15" s="81">
        <f t="shared" si="0"/>
        <v>506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237</v>
      </c>
      <c r="G16" s="82"/>
      <c r="H16" s="83"/>
      <c r="I16" s="81">
        <v>212</v>
      </c>
      <c r="J16" s="82"/>
      <c r="K16" s="83"/>
      <c r="L16" s="81">
        <v>243</v>
      </c>
      <c r="M16" s="82"/>
      <c r="N16" s="83"/>
      <c r="O16" s="81">
        <f t="shared" si="0"/>
        <v>455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52</v>
      </c>
      <c r="AB16" s="82"/>
      <c r="AC16" s="82"/>
      <c r="AD16" s="83"/>
      <c r="AE16" s="81">
        <v>41</v>
      </c>
      <c r="AF16" s="82"/>
      <c r="AG16" s="82"/>
      <c r="AH16" s="83"/>
      <c r="AI16" s="81">
        <v>53</v>
      </c>
      <c r="AJ16" s="82"/>
      <c r="AK16" s="82"/>
      <c r="AL16" s="83"/>
      <c r="AM16" s="77">
        <f t="shared" si="1"/>
        <v>94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138</v>
      </c>
      <c r="G17" s="82"/>
      <c r="H17" s="83"/>
      <c r="I17" s="81">
        <v>173</v>
      </c>
      <c r="J17" s="82"/>
      <c r="K17" s="83"/>
      <c r="L17" s="81">
        <v>195</v>
      </c>
      <c r="M17" s="82"/>
      <c r="N17" s="83"/>
      <c r="O17" s="81">
        <f t="shared" si="0"/>
        <v>368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240</v>
      </c>
      <c r="AB17" s="82"/>
      <c r="AC17" s="82"/>
      <c r="AD17" s="83"/>
      <c r="AE17" s="81">
        <v>230</v>
      </c>
      <c r="AF17" s="82"/>
      <c r="AG17" s="82"/>
      <c r="AH17" s="83"/>
      <c r="AI17" s="81">
        <v>247</v>
      </c>
      <c r="AJ17" s="82"/>
      <c r="AK17" s="82"/>
      <c r="AL17" s="83"/>
      <c r="AM17" s="77">
        <f t="shared" si="1"/>
        <v>477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149</v>
      </c>
      <c r="G18" s="82"/>
      <c r="H18" s="83"/>
      <c r="I18" s="81">
        <v>153</v>
      </c>
      <c r="J18" s="82"/>
      <c r="K18" s="83"/>
      <c r="L18" s="81">
        <v>176</v>
      </c>
      <c r="M18" s="82"/>
      <c r="N18" s="83"/>
      <c r="O18" s="81">
        <f t="shared" si="0"/>
        <v>329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229</v>
      </c>
      <c r="AB18" s="82"/>
      <c r="AC18" s="82"/>
      <c r="AD18" s="83"/>
      <c r="AE18" s="81">
        <v>187</v>
      </c>
      <c r="AF18" s="82"/>
      <c r="AG18" s="82"/>
      <c r="AH18" s="83"/>
      <c r="AI18" s="81">
        <v>197</v>
      </c>
      <c r="AJ18" s="82"/>
      <c r="AK18" s="82"/>
      <c r="AL18" s="83"/>
      <c r="AM18" s="77">
        <f t="shared" si="1"/>
        <v>384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147</v>
      </c>
      <c r="G19" s="82"/>
      <c r="H19" s="83"/>
      <c r="I19" s="81">
        <v>133</v>
      </c>
      <c r="J19" s="82"/>
      <c r="K19" s="83"/>
      <c r="L19" s="81">
        <v>148</v>
      </c>
      <c r="M19" s="82"/>
      <c r="N19" s="83"/>
      <c r="O19" s="81">
        <f t="shared" si="0"/>
        <v>281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67</v>
      </c>
      <c r="AB19" s="82"/>
      <c r="AC19" s="82"/>
      <c r="AD19" s="83"/>
      <c r="AE19" s="81">
        <v>50</v>
      </c>
      <c r="AF19" s="82"/>
      <c r="AG19" s="82"/>
      <c r="AH19" s="83"/>
      <c r="AI19" s="81">
        <v>60</v>
      </c>
      <c r="AJ19" s="82"/>
      <c r="AK19" s="82"/>
      <c r="AL19" s="83"/>
      <c r="AM19" s="77">
        <f t="shared" si="1"/>
        <v>110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72</v>
      </c>
      <c r="G20" s="82"/>
      <c r="H20" s="83"/>
      <c r="I20" s="81">
        <v>61</v>
      </c>
      <c r="J20" s="82"/>
      <c r="K20" s="83"/>
      <c r="L20" s="81">
        <v>58</v>
      </c>
      <c r="M20" s="82"/>
      <c r="N20" s="83"/>
      <c r="O20" s="81">
        <f t="shared" si="0"/>
        <v>119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106</v>
      </c>
      <c r="AB20" s="82"/>
      <c r="AC20" s="82"/>
      <c r="AD20" s="83"/>
      <c r="AE20" s="81">
        <v>91</v>
      </c>
      <c r="AF20" s="82"/>
      <c r="AG20" s="82"/>
      <c r="AH20" s="83"/>
      <c r="AI20" s="81">
        <v>126</v>
      </c>
      <c r="AJ20" s="82"/>
      <c r="AK20" s="82"/>
      <c r="AL20" s="83"/>
      <c r="AM20" s="77">
        <f t="shared" si="1"/>
        <v>217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83</v>
      </c>
      <c r="G21" s="82"/>
      <c r="H21" s="83"/>
      <c r="I21" s="81">
        <v>47</v>
      </c>
      <c r="J21" s="82"/>
      <c r="K21" s="83"/>
      <c r="L21" s="81">
        <v>72</v>
      </c>
      <c r="M21" s="82"/>
      <c r="N21" s="83"/>
      <c r="O21" s="81">
        <f t="shared" si="0"/>
        <v>119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108</v>
      </c>
      <c r="AB21" s="82"/>
      <c r="AC21" s="82"/>
      <c r="AD21" s="83"/>
      <c r="AE21" s="81">
        <v>91</v>
      </c>
      <c r="AF21" s="82"/>
      <c r="AG21" s="82"/>
      <c r="AH21" s="83"/>
      <c r="AI21" s="81">
        <v>115</v>
      </c>
      <c r="AJ21" s="82"/>
      <c r="AK21" s="82"/>
      <c r="AL21" s="83"/>
      <c r="AM21" s="77">
        <f t="shared" si="1"/>
        <v>206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35</v>
      </c>
      <c r="G22" s="82"/>
      <c r="H22" s="83"/>
      <c r="I22" s="81">
        <v>32</v>
      </c>
      <c r="J22" s="82"/>
      <c r="K22" s="83"/>
      <c r="L22" s="81">
        <v>35</v>
      </c>
      <c r="M22" s="82"/>
      <c r="N22" s="83"/>
      <c r="O22" s="81">
        <f t="shared" si="0"/>
        <v>67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245</v>
      </c>
      <c r="AB22" s="82"/>
      <c r="AC22" s="82"/>
      <c r="AD22" s="83"/>
      <c r="AE22" s="81">
        <v>241</v>
      </c>
      <c r="AF22" s="82"/>
      <c r="AG22" s="82"/>
      <c r="AH22" s="83"/>
      <c r="AI22" s="81">
        <v>283</v>
      </c>
      <c r="AJ22" s="82"/>
      <c r="AK22" s="82"/>
      <c r="AL22" s="83"/>
      <c r="AM22" s="77">
        <f t="shared" si="1"/>
        <v>524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176</v>
      </c>
      <c r="G23" s="82"/>
      <c r="H23" s="83"/>
      <c r="I23" s="81">
        <v>153</v>
      </c>
      <c r="J23" s="82"/>
      <c r="K23" s="83"/>
      <c r="L23" s="81">
        <v>175</v>
      </c>
      <c r="M23" s="82"/>
      <c r="N23" s="83"/>
      <c r="O23" s="81">
        <f t="shared" si="0"/>
        <v>328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11</v>
      </c>
      <c r="AB23" s="82"/>
      <c r="AC23" s="82"/>
      <c r="AD23" s="83"/>
      <c r="AE23" s="81">
        <v>8</v>
      </c>
      <c r="AF23" s="82"/>
      <c r="AG23" s="82"/>
      <c r="AH23" s="83"/>
      <c r="AI23" s="81">
        <v>12</v>
      </c>
      <c r="AJ23" s="82"/>
      <c r="AK23" s="82"/>
      <c r="AL23" s="83"/>
      <c r="AM23" s="77">
        <f t="shared" si="1"/>
        <v>20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218</v>
      </c>
      <c r="G24" s="82"/>
      <c r="H24" s="83"/>
      <c r="I24" s="81">
        <v>217</v>
      </c>
      <c r="J24" s="82"/>
      <c r="K24" s="83"/>
      <c r="L24" s="81">
        <v>236</v>
      </c>
      <c r="M24" s="82"/>
      <c r="N24" s="83"/>
      <c r="O24" s="81">
        <f t="shared" si="0"/>
        <v>453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141</v>
      </c>
      <c r="AB24" s="82"/>
      <c r="AC24" s="82"/>
      <c r="AD24" s="83"/>
      <c r="AE24" s="81">
        <v>115</v>
      </c>
      <c r="AF24" s="82"/>
      <c r="AG24" s="82"/>
      <c r="AH24" s="83"/>
      <c r="AI24" s="81">
        <v>124</v>
      </c>
      <c r="AJ24" s="82"/>
      <c r="AK24" s="82"/>
      <c r="AL24" s="83"/>
      <c r="AM24" s="77">
        <f t="shared" si="1"/>
        <v>239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172</v>
      </c>
      <c r="G25" s="82"/>
      <c r="H25" s="83"/>
      <c r="I25" s="81">
        <v>154</v>
      </c>
      <c r="J25" s="82"/>
      <c r="K25" s="83"/>
      <c r="L25" s="81">
        <v>173</v>
      </c>
      <c r="M25" s="82"/>
      <c r="N25" s="83"/>
      <c r="O25" s="81">
        <f t="shared" si="0"/>
        <v>327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242</v>
      </c>
      <c r="AB25" s="82"/>
      <c r="AC25" s="82"/>
      <c r="AD25" s="83"/>
      <c r="AE25" s="81">
        <v>188</v>
      </c>
      <c r="AF25" s="82"/>
      <c r="AG25" s="82"/>
      <c r="AH25" s="83"/>
      <c r="AI25" s="81">
        <v>201</v>
      </c>
      <c r="AJ25" s="82"/>
      <c r="AK25" s="82"/>
      <c r="AL25" s="83"/>
      <c r="AM25" s="77">
        <f t="shared" si="1"/>
        <v>389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171</v>
      </c>
      <c r="G26" s="82"/>
      <c r="H26" s="83"/>
      <c r="I26" s="81">
        <v>161</v>
      </c>
      <c r="J26" s="82"/>
      <c r="K26" s="83"/>
      <c r="L26" s="81">
        <v>180</v>
      </c>
      <c r="M26" s="82"/>
      <c r="N26" s="83"/>
      <c r="O26" s="81">
        <f t="shared" si="0"/>
        <v>341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148</v>
      </c>
      <c r="AB26" s="82"/>
      <c r="AC26" s="82"/>
      <c r="AD26" s="83"/>
      <c r="AE26" s="81">
        <v>131</v>
      </c>
      <c r="AF26" s="82"/>
      <c r="AG26" s="82"/>
      <c r="AH26" s="83"/>
      <c r="AI26" s="81">
        <v>143</v>
      </c>
      <c r="AJ26" s="82"/>
      <c r="AK26" s="82"/>
      <c r="AL26" s="83"/>
      <c r="AM26" s="77">
        <f t="shared" si="1"/>
        <v>274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141</v>
      </c>
      <c r="G27" s="82"/>
      <c r="H27" s="83"/>
      <c r="I27" s="81">
        <v>122</v>
      </c>
      <c r="J27" s="82"/>
      <c r="K27" s="83"/>
      <c r="L27" s="81">
        <v>145</v>
      </c>
      <c r="M27" s="82"/>
      <c r="N27" s="83"/>
      <c r="O27" s="81">
        <f t="shared" si="0"/>
        <v>267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181</v>
      </c>
      <c r="AB27" s="82"/>
      <c r="AC27" s="82"/>
      <c r="AD27" s="83"/>
      <c r="AE27" s="81">
        <v>158</v>
      </c>
      <c r="AF27" s="82"/>
      <c r="AG27" s="82"/>
      <c r="AH27" s="83"/>
      <c r="AI27" s="81">
        <v>115</v>
      </c>
      <c r="AJ27" s="82"/>
      <c r="AK27" s="82"/>
      <c r="AL27" s="83"/>
      <c r="AM27" s="77">
        <f t="shared" si="1"/>
        <v>273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56</v>
      </c>
      <c r="G28" s="82"/>
      <c r="H28" s="83"/>
      <c r="I28" s="81">
        <v>45</v>
      </c>
      <c r="J28" s="82"/>
      <c r="K28" s="83"/>
      <c r="L28" s="81">
        <v>52</v>
      </c>
      <c r="M28" s="82"/>
      <c r="N28" s="83"/>
      <c r="O28" s="81">
        <f t="shared" si="0"/>
        <v>97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202</v>
      </c>
      <c r="AB28" s="82"/>
      <c r="AC28" s="82"/>
      <c r="AD28" s="83"/>
      <c r="AE28" s="81">
        <v>170</v>
      </c>
      <c r="AF28" s="82"/>
      <c r="AG28" s="82"/>
      <c r="AH28" s="83"/>
      <c r="AI28" s="81">
        <v>195</v>
      </c>
      <c r="AJ28" s="82"/>
      <c r="AK28" s="82"/>
      <c r="AL28" s="83"/>
      <c r="AM28" s="77">
        <f t="shared" si="1"/>
        <v>365</v>
      </c>
      <c r="AN28" s="77"/>
      <c r="AO28" s="77"/>
      <c r="AP28" s="77"/>
      <c r="AR28" s="56"/>
      <c r="AS28" s="56" t="s">
        <v>34</v>
      </c>
      <c r="AT28" s="56" t="s">
        <v>60</v>
      </c>
      <c r="AU28" s="56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80</v>
      </c>
      <c r="G29" s="82"/>
      <c r="H29" s="83"/>
      <c r="I29" s="81">
        <v>68</v>
      </c>
      <c r="J29" s="82"/>
      <c r="K29" s="83"/>
      <c r="L29" s="81">
        <v>85</v>
      </c>
      <c r="M29" s="82"/>
      <c r="N29" s="83"/>
      <c r="O29" s="81">
        <f t="shared" si="0"/>
        <v>153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202</v>
      </c>
      <c r="AB29" s="82"/>
      <c r="AC29" s="82"/>
      <c r="AD29" s="83"/>
      <c r="AE29" s="81">
        <v>198</v>
      </c>
      <c r="AF29" s="82"/>
      <c r="AG29" s="82"/>
      <c r="AH29" s="83"/>
      <c r="AI29" s="81">
        <v>141</v>
      </c>
      <c r="AJ29" s="82"/>
      <c r="AK29" s="82"/>
      <c r="AL29" s="83"/>
      <c r="AM29" s="77">
        <f t="shared" si="1"/>
        <v>339</v>
      </c>
      <c r="AN29" s="77"/>
      <c r="AO29" s="77"/>
      <c r="AP29" s="77"/>
      <c r="AR29" s="56" t="s">
        <v>3</v>
      </c>
      <c r="AS29" s="31">
        <f>AE31</f>
        <v>11462</v>
      </c>
      <c r="AT29" s="31">
        <v>4287</v>
      </c>
      <c r="AU29" s="32">
        <f>IF(OR(AS29=0,AT29=0),"",ROUNDDOWN(AT29/AS29,4))</f>
        <v>0.374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1474</v>
      </c>
      <c r="G30" s="82"/>
      <c r="H30" s="83"/>
      <c r="I30" s="81">
        <v>1474</v>
      </c>
      <c r="J30" s="82"/>
      <c r="K30" s="83"/>
      <c r="L30" s="81">
        <v>1607</v>
      </c>
      <c r="M30" s="82"/>
      <c r="N30" s="83"/>
      <c r="O30" s="81">
        <f t="shared" si="0"/>
        <v>3081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43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92</v>
      </c>
      <c r="AN30" s="77"/>
      <c r="AO30" s="77"/>
      <c r="AP30" s="77"/>
      <c r="AR30" s="56" t="s">
        <v>5</v>
      </c>
      <c r="AS30" s="31">
        <f>AI31</f>
        <v>12555</v>
      </c>
      <c r="AT30" s="31">
        <v>5817</v>
      </c>
      <c r="AU30" s="32">
        <f>IF(OR(AS30=0,AT30=0),"",ROUNDDOWN(AT30/AS30,4))</f>
        <v>0.46329999999999999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533</v>
      </c>
      <c r="G31" s="82"/>
      <c r="H31" s="83"/>
      <c r="I31" s="81">
        <v>544</v>
      </c>
      <c r="J31" s="82"/>
      <c r="K31" s="83"/>
      <c r="L31" s="81">
        <v>567</v>
      </c>
      <c r="M31" s="82"/>
      <c r="N31" s="83"/>
      <c r="O31" s="81">
        <f t="shared" si="0"/>
        <v>1111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12088</v>
      </c>
      <c r="AB31" s="82"/>
      <c r="AC31" s="82"/>
      <c r="AD31" s="83"/>
      <c r="AE31" s="81">
        <f>SUM(I8:K32,AE8:AH30)</f>
        <v>11462</v>
      </c>
      <c r="AF31" s="82"/>
      <c r="AG31" s="82"/>
      <c r="AH31" s="83"/>
      <c r="AI31" s="81">
        <f>SUM(L8:N32,AI8:AL30)</f>
        <v>12555</v>
      </c>
      <c r="AJ31" s="82"/>
      <c r="AK31" s="82"/>
      <c r="AL31" s="83"/>
      <c r="AM31" s="77">
        <f t="shared" si="1"/>
        <v>24017</v>
      </c>
      <c r="AN31" s="77"/>
      <c r="AO31" s="77"/>
      <c r="AP31" s="77"/>
      <c r="AR31" s="56" t="s">
        <v>7</v>
      </c>
      <c r="AS31" s="31">
        <f>AM31</f>
        <v>24017</v>
      </c>
      <c r="AT31" s="31">
        <f>AT29+AT30</f>
        <v>10104</v>
      </c>
      <c r="AU31" s="32">
        <f>IF(OR(AS31=0,AT31=0),"",ROUNDDOWN(AT31/AS31,4))</f>
        <v>0.42070000000000002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416</v>
      </c>
      <c r="G32" s="75"/>
      <c r="H32" s="76"/>
      <c r="I32" s="74">
        <v>383</v>
      </c>
      <c r="J32" s="75"/>
      <c r="K32" s="76"/>
      <c r="L32" s="74">
        <v>431</v>
      </c>
      <c r="M32" s="75"/>
      <c r="N32" s="76"/>
      <c r="O32" s="74">
        <f t="shared" si="0"/>
        <v>814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54" t="s">
        <v>42</v>
      </c>
      <c r="E34" s="67">
        <f>AM31-24070</f>
        <v>-53</v>
      </c>
      <c r="F34" s="67"/>
      <c r="G34" s="21" t="s">
        <v>4</v>
      </c>
      <c r="L34" s="21" t="s">
        <v>64</v>
      </c>
      <c r="O34" s="68">
        <f>AM31-24498</f>
        <v>-481</v>
      </c>
      <c r="P34" s="68"/>
      <c r="Q34" s="68"/>
      <c r="R34" s="68"/>
      <c r="S34" s="21" t="s">
        <v>4</v>
      </c>
      <c r="AG34" s="54" t="s">
        <v>59</v>
      </c>
      <c r="AH34" s="69">
        <f>AT31</f>
        <v>10104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54" t="s">
        <v>42</v>
      </c>
      <c r="E36" s="68">
        <f>AA31-12113</f>
        <v>-25</v>
      </c>
      <c r="F36" s="68"/>
      <c r="G36" s="21" t="s">
        <v>47</v>
      </c>
      <c r="L36" s="21" t="s">
        <v>64</v>
      </c>
      <c r="O36" s="68">
        <f>AA31-12186</f>
        <v>-98</v>
      </c>
      <c r="P36" s="68"/>
      <c r="Q36" s="68"/>
      <c r="R36" s="68"/>
      <c r="S36" s="21" t="s">
        <v>47</v>
      </c>
      <c r="Y36" s="21" t="s">
        <v>65</v>
      </c>
      <c r="AG36" s="54" t="s">
        <v>3</v>
      </c>
      <c r="AH36" s="69">
        <f>AT29</f>
        <v>4287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54"/>
    </row>
    <row r="38" spans="3:39" ht="18.75" customHeight="1" x14ac:dyDescent="0.15">
      <c r="C38" s="55" t="s">
        <v>69</v>
      </c>
      <c r="AG38" s="54" t="s">
        <v>5</v>
      </c>
      <c r="AH38" s="69">
        <f>AT30</f>
        <v>5817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54"/>
    </row>
    <row r="40" spans="3:39" ht="18.75" customHeight="1" x14ac:dyDescent="0.15">
      <c r="C40" s="26" t="s">
        <v>70</v>
      </c>
      <c r="AG40" s="54" t="s">
        <v>61</v>
      </c>
      <c r="AH40" s="70">
        <f>IF(OR(AH34=0,AM31=0),"",ROUNDDOWN(AH34/AM31*100,2))</f>
        <v>42.07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12</v>
      </c>
      <c r="H42" s="65"/>
      <c r="I42" s="21" t="s">
        <v>4</v>
      </c>
      <c r="L42" s="21" t="s">
        <v>74</v>
      </c>
      <c r="T42" s="65">
        <v>49</v>
      </c>
      <c r="U42" s="65"/>
      <c r="V42" s="21" t="s">
        <v>4</v>
      </c>
    </row>
  </sheetData>
  <mergeCells count="286"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view="pageBreakPreview" topLeftCell="A16" zoomScaleNormal="100" zoomScaleSheetLayoutView="100" workbookViewId="0">
      <selection activeCell="B3" sqref="B3:F3"/>
    </sheetView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60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86</v>
      </c>
      <c r="C3" s="100"/>
      <c r="D3" s="100"/>
      <c r="E3" s="100"/>
      <c r="F3" s="100"/>
      <c r="G3" s="57"/>
      <c r="H3" s="57"/>
      <c r="I3" s="69" t="s">
        <v>3</v>
      </c>
      <c r="J3" s="69"/>
      <c r="K3" s="69"/>
      <c r="L3" s="69">
        <v>11434</v>
      </c>
      <c r="M3" s="69"/>
      <c r="N3" s="69"/>
      <c r="O3" s="91" t="s">
        <v>4</v>
      </c>
      <c r="P3" s="91"/>
      <c r="Q3" s="91" t="s">
        <v>5</v>
      </c>
      <c r="R3" s="91"/>
      <c r="S3" s="69">
        <v>12559</v>
      </c>
      <c r="T3" s="69"/>
      <c r="U3" s="69"/>
      <c r="V3" s="69"/>
      <c r="W3" s="91" t="s">
        <v>4</v>
      </c>
      <c r="X3" s="91"/>
      <c r="Y3" s="60" t="s">
        <v>7</v>
      </c>
      <c r="Z3" s="69">
        <v>23993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60"/>
      <c r="H4" s="28"/>
      <c r="I4" s="69" t="s">
        <v>47</v>
      </c>
      <c r="J4" s="69"/>
      <c r="K4" s="69"/>
      <c r="L4" s="69">
        <v>10682</v>
      </c>
      <c r="M4" s="69"/>
      <c r="N4" s="69"/>
      <c r="O4" s="58"/>
      <c r="P4" s="58"/>
      <c r="Q4" s="91" t="s">
        <v>67</v>
      </c>
      <c r="R4" s="91"/>
      <c r="S4" s="91"/>
      <c r="T4" s="92">
        <v>118.23</v>
      </c>
      <c r="U4" s="92"/>
      <c r="V4" s="92"/>
      <c r="W4" s="92"/>
      <c r="X4" s="58" t="s">
        <v>68</v>
      </c>
      <c r="Y4" s="58"/>
      <c r="Z4" s="58"/>
      <c r="AF4" s="24"/>
      <c r="AH4" s="60"/>
      <c r="AK4" s="57"/>
      <c r="AL4" s="60"/>
      <c r="AM4" s="58"/>
      <c r="AP4" s="57"/>
    </row>
    <row r="5" spans="2:44" ht="18.75" customHeight="1" x14ac:dyDescent="0.15">
      <c r="Z5" s="60"/>
      <c r="AA5" s="60"/>
      <c r="AB5" s="60"/>
      <c r="AC5" s="60"/>
      <c r="AD5" s="93" t="s">
        <v>87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1795</v>
      </c>
      <c r="G8" s="86"/>
      <c r="H8" s="87"/>
      <c r="I8" s="85">
        <v>1782</v>
      </c>
      <c r="J8" s="86"/>
      <c r="K8" s="87"/>
      <c r="L8" s="85">
        <v>1958</v>
      </c>
      <c r="M8" s="86"/>
      <c r="N8" s="87"/>
      <c r="O8" s="85">
        <f t="shared" ref="O8:O32" si="0">I8+L8</f>
        <v>3740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463</v>
      </c>
      <c r="AB8" s="86"/>
      <c r="AC8" s="86"/>
      <c r="AD8" s="87"/>
      <c r="AE8" s="85">
        <v>474</v>
      </c>
      <c r="AF8" s="86"/>
      <c r="AG8" s="86"/>
      <c r="AH8" s="87"/>
      <c r="AI8" s="85">
        <v>513</v>
      </c>
      <c r="AJ8" s="86"/>
      <c r="AK8" s="86"/>
      <c r="AL8" s="87"/>
      <c r="AM8" s="84">
        <f t="shared" ref="AM8:AM31" si="1">AE8+AI8</f>
        <v>987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89</v>
      </c>
      <c r="G9" s="82"/>
      <c r="H9" s="83"/>
      <c r="I9" s="81">
        <v>81</v>
      </c>
      <c r="J9" s="82"/>
      <c r="K9" s="83"/>
      <c r="L9" s="81">
        <v>70</v>
      </c>
      <c r="M9" s="82"/>
      <c r="N9" s="83"/>
      <c r="O9" s="81">
        <f t="shared" si="0"/>
        <v>151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58</v>
      </c>
      <c r="AB9" s="82"/>
      <c r="AC9" s="82"/>
      <c r="AD9" s="83"/>
      <c r="AE9" s="81">
        <v>54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115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218</v>
      </c>
      <c r="G10" s="82"/>
      <c r="H10" s="83"/>
      <c r="I10" s="81">
        <v>180</v>
      </c>
      <c r="J10" s="82"/>
      <c r="K10" s="83"/>
      <c r="L10" s="81">
        <v>202</v>
      </c>
      <c r="M10" s="82"/>
      <c r="N10" s="83"/>
      <c r="O10" s="81">
        <f t="shared" si="0"/>
        <v>382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271</v>
      </c>
      <c r="AB10" s="82"/>
      <c r="AC10" s="82"/>
      <c r="AD10" s="83"/>
      <c r="AE10" s="81">
        <v>251</v>
      </c>
      <c r="AF10" s="82"/>
      <c r="AG10" s="82"/>
      <c r="AH10" s="83"/>
      <c r="AI10" s="81">
        <v>290</v>
      </c>
      <c r="AJ10" s="82"/>
      <c r="AK10" s="82"/>
      <c r="AL10" s="83"/>
      <c r="AM10" s="77">
        <f t="shared" si="1"/>
        <v>541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112</v>
      </c>
      <c r="G11" s="82"/>
      <c r="H11" s="83"/>
      <c r="I11" s="81">
        <v>97</v>
      </c>
      <c r="J11" s="82"/>
      <c r="K11" s="83"/>
      <c r="L11" s="81">
        <v>118</v>
      </c>
      <c r="M11" s="82"/>
      <c r="N11" s="83"/>
      <c r="O11" s="81">
        <f t="shared" si="0"/>
        <v>215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423</v>
      </c>
      <c r="AB11" s="82"/>
      <c r="AC11" s="82"/>
      <c r="AD11" s="83"/>
      <c r="AE11" s="81">
        <v>452</v>
      </c>
      <c r="AF11" s="82"/>
      <c r="AG11" s="82"/>
      <c r="AH11" s="83"/>
      <c r="AI11" s="81">
        <v>495</v>
      </c>
      <c r="AJ11" s="82"/>
      <c r="AK11" s="82"/>
      <c r="AL11" s="83"/>
      <c r="AM11" s="77">
        <f t="shared" si="1"/>
        <v>947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155</v>
      </c>
      <c r="G12" s="82"/>
      <c r="H12" s="83"/>
      <c r="I12" s="81">
        <v>163</v>
      </c>
      <c r="J12" s="82"/>
      <c r="K12" s="83"/>
      <c r="L12" s="81">
        <v>159</v>
      </c>
      <c r="M12" s="82"/>
      <c r="N12" s="83"/>
      <c r="O12" s="81">
        <f t="shared" si="0"/>
        <v>322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165</v>
      </c>
      <c r="AB12" s="82"/>
      <c r="AC12" s="82"/>
      <c r="AD12" s="83"/>
      <c r="AE12" s="81">
        <v>148</v>
      </c>
      <c r="AF12" s="82"/>
      <c r="AG12" s="82"/>
      <c r="AH12" s="83"/>
      <c r="AI12" s="81">
        <v>175</v>
      </c>
      <c r="AJ12" s="82"/>
      <c r="AK12" s="82"/>
      <c r="AL12" s="83"/>
      <c r="AM12" s="77">
        <f t="shared" si="1"/>
        <v>323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106</v>
      </c>
      <c r="G13" s="82"/>
      <c r="H13" s="83"/>
      <c r="I13" s="81">
        <v>92</v>
      </c>
      <c r="J13" s="82"/>
      <c r="K13" s="83"/>
      <c r="L13" s="81">
        <v>96</v>
      </c>
      <c r="M13" s="82"/>
      <c r="N13" s="83"/>
      <c r="O13" s="81">
        <f t="shared" si="0"/>
        <v>188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133</v>
      </c>
      <c r="AB13" s="82"/>
      <c r="AC13" s="82"/>
      <c r="AD13" s="83"/>
      <c r="AE13" s="81">
        <v>121</v>
      </c>
      <c r="AF13" s="82"/>
      <c r="AG13" s="82"/>
      <c r="AH13" s="83"/>
      <c r="AI13" s="81">
        <v>126</v>
      </c>
      <c r="AJ13" s="82"/>
      <c r="AK13" s="82"/>
      <c r="AL13" s="83"/>
      <c r="AM13" s="77">
        <f t="shared" si="1"/>
        <v>247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1315</v>
      </c>
      <c r="AB14" s="82"/>
      <c r="AC14" s="82"/>
      <c r="AD14" s="83"/>
      <c r="AE14" s="81">
        <v>1220</v>
      </c>
      <c r="AF14" s="82"/>
      <c r="AG14" s="82"/>
      <c r="AH14" s="83"/>
      <c r="AI14" s="81">
        <v>1359</v>
      </c>
      <c r="AJ14" s="82"/>
      <c r="AK14" s="82"/>
      <c r="AL14" s="83"/>
      <c r="AM14" s="77">
        <f t="shared" si="1"/>
        <v>2579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242</v>
      </c>
      <c r="G15" s="82"/>
      <c r="H15" s="83"/>
      <c r="I15" s="81">
        <v>241</v>
      </c>
      <c r="J15" s="82"/>
      <c r="K15" s="83"/>
      <c r="L15" s="81">
        <v>268</v>
      </c>
      <c r="M15" s="82"/>
      <c r="N15" s="83"/>
      <c r="O15" s="81">
        <f t="shared" si="0"/>
        <v>509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9</v>
      </c>
      <c r="AF15" s="82"/>
      <c r="AG15" s="82"/>
      <c r="AH15" s="83"/>
      <c r="AI15" s="81">
        <v>11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238</v>
      </c>
      <c r="G16" s="82"/>
      <c r="H16" s="83"/>
      <c r="I16" s="81">
        <v>214</v>
      </c>
      <c r="J16" s="82"/>
      <c r="K16" s="83"/>
      <c r="L16" s="81">
        <v>243</v>
      </c>
      <c r="M16" s="82"/>
      <c r="N16" s="83"/>
      <c r="O16" s="81">
        <f t="shared" si="0"/>
        <v>457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52</v>
      </c>
      <c r="AB16" s="82"/>
      <c r="AC16" s="82"/>
      <c r="AD16" s="83"/>
      <c r="AE16" s="81">
        <v>41</v>
      </c>
      <c r="AF16" s="82"/>
      <c r="AG16" s="82"/>
      <c r="AH16" s="83"/>
      <c r="AI16" s="81">
        <v>53</v>
      </c>
      <c r="AJ16" s="82"/>
      <c r="AK16" s="82"/>
      <c r="AL16" s="83"/>
      <c r="AM16" s="77">
        <f t="shared" si="1"/>
        <v>94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142</v>
      </c>
      <c r="G17" s="82"/>
      <c r="H17" s="83"/>
      <c r="I17" s="81">
        <v>180</v>
      </c>
      <c r="J17" s="82"/>
      <c r="K17" s="83"/>
      <c r="L17" s="81">
        <v>200</v>
      </c>
      <c r="M17" s="82"/>
      <c r="N17" s="83"/>
      <c r="O17" s="81">
        <f t="shared" si="0"/>
        <v>380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240</v>
      </c>
      <c r="AB17" s="82"/>
      <c r="AC17" s="82"/>
      <c r="AD17" s="83"/>
      <c r="AE17" s="81">
        <v>229</v>
      </c>
      <c r="AF17" s="82"/>
      <c r="AG17" s="82"/>
      <c r="AH17" s="83"/>
      <c r="AI17" s="81">
        <v>247</v>
      </c>
      <c r="AJ17" s="82"/>
      <c r="AK17" s="82"/>
      <c r="AL17" s="83"/>
      <c r="AM17" s="77">
        <f t="shared" si="1"/>
        <v>476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149</v>
      </c>
      <c r="G18" s="82"/>
      <c r="H18" s="83"/>
      <c r="I18" s="81">
        <v>153</v>
      </c>
      <c r="J18" s="82"/>
      <c r="K18" s="83"/>
      <c r="L18" s="81">
        <v>176</v>
      </c>
      <c r="M18" s="82"/>
      <c r="N18" s="83"/>
      <c r="O18" s="81">
        <f t="shared" si="0"/>
        <v>329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228</v>
      </c>
      <c r="AB18" s="82"/>
      <c r="AC18" s="82"/>
      <c r="AD18" s="83"/>
      <c r="AE18" s="81">
        <v>186</v>
      </c>
      <c r="AF18" s="82"/>
      <c r="AG18" s="82"/>
      <c r="AH18" s="83"/>
      <c r="AI18" s="81">
        <v>196</v>
      </c>
      <c r="AJ18" s="82"/>
      <c r="AK18" s="82"/>
      <c r="AL18" s="83"/>
      <c r="AM18" s="77">
        <f t="shared" si="1"/>
        <v>382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148</v>
      </c>
      <c r="G19" s="82"/>
      <c r="H19" s="83"/>
      <c r="I19" s="81">
        <v>132</v>
      </c>
      <c r="J19" s="82"/>
      <c r="K19" s="83"/>
      <c r="L19" s="81">
        <v>147</v>
      </c>
      <c r="M19" s="82"/>
      <c r="N19" s="83"/>
      <c r="O19" s="81">
        <f t="shared" si="0"/>
        <v>279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67</v>
      </c>
      <c r="AB19" s="82"/>
      <c r="AC19" s="82"/>
      <c r="AD19" s="83"/>
      <c r="AE19" s="81">
        <v>50</v>
      </c>
      <c r="AF19" s="82"/>
      <c r="AG19" s="82"/>
      <c r="AH19" s="83"/>
      <c r="AI19" s="81">
        <v>60</v>
      </c>
      <c r="AJ19" s="82"/>
      <c r="AK19" s="82"/>
      <c r="AL19" s="83"/>
      <c r="AM19" s="77">
        <f t="shared" si="1"/>
        <v>110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72</v>
      </c>
      <c r="G20" s="82"/>
      <c r="H20" s="83"/>
      <c r="I20" s="81">
        <v>61</v>
      </c>
      <c r="J20" s="82"/>
      <c r="K20" s="83"/>
      <c r="L20" s="81">
        <v>58</v>
      </c>
      <c r="M20" s="82"/>
      <c r="N20" s="83"/>
      <c r="O20" s="81">
        <f t="shared" si="0"/>
        <v>119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106</v>
      </c>
      <c r="AB20" s="82"/>
      <c r="AC20" s="82"/>
      <c r="AD20" s="83"/>
      <c r="AE20" s="81">
        <v>91</v>
      </c>
      <c r="AF20" s="82"/>
      <c r="AG20" s="82"/>
      <c r="AH20" s="83"/>
      <c r="AI20" s="81">
        <v>126</v>
      </c>
      <c r="AJ20" s="82"/>
      <c r="AK20" s="82"/>
      <c r="AL20" s="83"/>
      <c r="AM20" s="77">
        <f t="shared" si="1"/>
        <v>217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82</v>
      </c>
      <c r="G21" s="82"/>
      <c r="H21" s="83"/>
      <c r="I21" s="81">
        <v>48</v>
      </c>
      <c r="J21" s="82"/>
      <c r="K21" s="83"/>
      <c r="L21" s="81">
        <v>71</v>
      </c>
      <c r="M21" s="82"/>
      <c r="N21" s="83"/>
      <c r="O21" s="81">
        <f t="shared" si="0"/>
        <v>119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108</v>
      </c>
      <c r="AB21" s="82"/>
      <c r="AC21" s="82"/>
      <c r="AD21" s="83"/>
      <c r="AE21" s="81">
        <v>91</v>
      </c>
      <c r="AF21" s="82"/>
      <c r="AG21" s="82"/>
      <c r="AH21" s="83"/>
      <c r="AI21" s="81">
        <v>115</v>
      </c>
      <c r="AJ21" s="82"/>
      <c r="AK21" s="82"/>
      <c r="AL21" s="83"/>
      <c r="AM21" s="77">
        <f t="shared" si="1"/>
        <v>206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35</v>
      </c>
      <c r="G22" s="82"/>
      <c r="H22" s="83"/>
      <c r="I22" s="81">
        <v>32</v>
      </c>
      <c r="J22" s="82"/>
      <c r="K22" s="83"/>
      <c r="L22" s="81">
        <v>35</v>
      </c>
      <c r="M22" s="82"/>
      <c r="N22" s="83"/>
      <c r="O22" s="81">
        <f t="shared" si="0"/>
        <v>67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245</v>
      </c>
      <c r="AB22" s="82"/>
      <c r="AC22" s="82"/>
      <c r="AD22" s="83"/>
      <c r="AE22" s="81">
        <v>241</v>
      </c>
      <c r="AF22" s="82"/>
      <c r="AG22" s="82"/>
      <c r="AH22" s="83"/>
      <c r="AI22" s="81">
        <v>284</v>
      </c>
      <c r="AJ22" s="82"/>
      <c r="AK22" s="82"/>
      <c r="AL22" s="83"/>
      <c r="AM22" s="77">
        <f t="shared" si="1"/>
        <v>525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176</v>
      </c>
      <c r="G23" s="82"/>
      <c r="H23" s="83"/>
      <c r="I23" s="81">
        <v>153</v>
      </c>
      <c r="J23" s="82"/>
      <c r="K23" s="83"/>
      <c r="L23" s="81">
        <v>174</v>
      </c>
      <c r="M23" s="82"/>
      <c r="N23" s="83"/>
      <c r="O23" s="81">
        <f t="shared" si="0"/>
        <v>327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11</v>
      </c>
      <c r="AB23" s="82"/>
      <c r="AC23" s="82"/>
      <c r="AD23" s="83"/>
      <c r="AE23" s="81">
        <v>8</v>
      </c>
      <c r="AF23" s="82"/>
      <c r="AG23" s="82"/>
      <c r="AH23" s="83"/>
      <c r="AI23" s="81">
        <v>12</v>
      </c>
      <c r="AJ23" s="82"/>
      <c r="AK23" s="82"/>
      <c r="AL23" s="83"/>
      <c r="AM23" s="77">
        <f t="shared" si="1"/>
        <v>20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217</v>
      </c>
      <c r="G24" s="82"/>
      <c r="H24" s="83"/>
      <c r="I24" s="81">
        <v>216</v>
      </c>
      <c r="J24" s="82"/>
      <c r="K24" s="83"/>
      <c r="L24" s="81">
        <v>235</v>
      </c>
      <c r="M24" s="82"/>
      <c r="N24" s="83"/>
      <c r="O24" s="81">
        <f t="shared" si="0"/>
        <v>451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142</v>
      </c>
      <c r="AB24" s="82"/>
      <c r="AC24" s="82"/>
      <c r="AD24" s="83"/>
      <c r="AE24" s="81">
        <v>115</v>
      </c>
      <c r="AF24" s="82"/>
      <c r="AG24" s="82"/>
      <c r="AH24" s="83"/>
      <c r="AI24" s="81">
        <v>124</v>
      </c>
      <c r="AJ24" s="82"/>
      <c r="AK24" s="82"/>
      <c r="AL24" s="83"/>
      <c r="AM24" s="77">
        <f t="shared" si="1"/>
        <v>239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172</v>
      </c>
      <c r="G25" s="82"/>
      <c r="H25" s="83"/>
      <c r="I25" s="81">
        <v>155</v>
      </c>
      <c r="J25" s="82"/>
      <c r="K25" s="83"/>
      <c r="L25" s="81">
        <v>172</v>
      </c>
      <c r="M25" s="82"/>
      <c r="N25" s="83"/>
      <c r="O25" s="81">
        <f t="shared" si="0"/>
        <v>327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240</v>
      </c>
      <c r="AB25" s="82"/>
      <c r="AC25" s="82"/>
      <c r="AD25" s="83"/>
      <c r="AE25" s="81">
        <v>186</v>
      </c>
      <c r="AF25" s="82"/>
      <c r="AG25" s="82"/>
      <c r="AH25" s="83"/>
      <c r="AI25" s="81">
        <v>200</v>
      </c>
      <c r="AJ25" s="82"/>
      <c r="AK25" s="82"/>
      <c r="AL25" s="83"/>
      <c r="AM25" s="77">
        <f t="shared" si="1"/>
        <v>386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171</v>
      </c>
      <c r="G26" s="82"/>
      <c r="H26" s="83"/>
      <c r="I26" s="81">
        <v>159</v>
      </c>
      <c r="J26" s="82"/>
      <c r="K26" s="83"/>
      <c r="L26" s="81">
        <v>180</v>
      </c>
      <c r="M26" s="82"/>
      <c r="N26" s="83"/>
      <c r="O26" s="81">
        <f t="shared" si="0"/>
        <v>339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147</v>
      </c>
      <c r="AB26" s="82"/>
      <c r="AC26" s="82"/>
      <c r="AD26" s="83"/>
      <c r="AE26" s="81">
        <v>132</v>
      </c>
      <c r="AF26" s="82"/>
      <c r="AG26" s="82"/>
      <c r="AH26" s="83"/>
      <c r="AI26" s="81">
        <v>140</v>
      </c>
      <c r="AJ26" s="82"/>
      <c r="AK26" s="82"/>
      <c r="AL26" s="83"/>
      <c r="AM26" s="77">
        <f t="shared" si="1"/>
        <v>272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140</v>
      </c>
      <c r="G27" s="82"/>
      <c r="H27" s="83"/>
      <c r="I27" s="81">
        <v>122</v>
      </c>
      <c r="J27" s="82"/>
      <c r="K27" s="83"/>
      <c r="L27" s="81">
        <v>144</v>
      </c>
      <c r="M27" s="82"/>
      <c r="N27" s="83"/>
      <c r="O27" s="81">
        <f t="shared" si="0"/>
        <v>266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181</v>
      </c>
      <c r="AB27" s="82"/>
      <c r="AC27" s="82"/>
      <c r="AD27" s="83"/>
      <c r="AE27" s="81">
        <v>157</v>
      </c>
      <c r="AF27" s="82"/>
      <c r="AG27" s="82"/>
      <c r="AH27" s="83"/>
      <c r="AI27" s="81">
        <v>115</v>
      </c>
      <c r="AJ27" s="82"/>
      <c r="AK27" s="82"/>
      <c r="AL27" s="83"/>
      <c r="AM27" s="77">
        <f t="shared" si="1"/>
        <v>272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55</v>
      </c>
      <c r="G28" s="82"/>
      <c r="H28" s="83"/>
      <c r="I28" s="81">
        <v>42</v>
      </c>
      <c r="J28" s="82"/>
      <c r="K28" s="83"/>
      <c r="L28" s="81">
        <v>51</v>
      </c>
      <c r="M28" s="82"/>
      <c r="N28" s="83"/>
      <c r="O28" s="81">
        <f t="shared" si="0"/>
        <v>93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201</v>
      </c>
      <c r="AB28" s="82"/>
      <c r="AC28" s="82"/>
      <c r="AD28" s="83"/>
      <c r="AE28" s="81">
        <v>169</v>
      </c>
      <c r="AF28" s="82"/>
      <c r="AG28" s="82"/>
      <c r="AH28" s="83"/>
      <c r="AI28" s="81">
        <v>195</v>
      </c>
      <c r="AJ28" s="82"/>
      <c r="AK28" s="82"/>
      <c r="AL28" s="83"/>
      <c r="AM28" s="77">
        <f t="shared" si="1"/>
        <v>364</v>
      </c>
      <c r="AN28" s="77"/>
      <c r="AO28" s="77"/>
      <c r="AP28" s="77"/>
      <c r="AR28" s="59"/>
      <c r="AS28" s="59" t="s">
        <v>34</v>
      </c>
      <c r="AT28" s="59" t="s">
        <v>60</v>
      </c>
      <c r="AU28" s="59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80</v>
      </c>
      <c r="G29" s="82"/>
      <c r="H29" s="83"/>
      <c r="I29" s="81">
        <v>68</v>
      </c>
      <c r="J29" s="82"/>
      <c r="K29" s="83"/>
      <c r="L29" s="81">
        <v>84</v>
      </c>
      <c r="M29" s="82"/>
      <c r="N29" s="83"/>
      <c r="O29" s="81">
        <f t="shared" si="0"/>
        <v>152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199</v>
      </c>
      <c r="AB29" s="82"/>
      <c r="AC29" s="82"/>
      <c r="AD29" s="83"/>
      <c r="AE29" s="81">
        <v>196</v>
      </c>
      <c r="AF29" s="82"/>
      <c r="AG29" s="82"/>
      <c r="AH29" s="83"/>
      <c r="AI29" s="81">
        <v>139</v>
      </c>
      <c r="AJ29" s="82"/>
      <c r="AK29" s="82"/>
      <c r="AL29" s="83"/>
      <c r="AM29" s="77">
        <f t="shared" si="1"/>
        <v>335</v>
      </c>
      <c r="AN29" s="77"/>
      <c r="AO29" s="77"/>
      <c r="AP29" s="77"/>
      <c r="AR29" s="59" t="s">
        <v>3</v>
      </c>
      <c r="AS29" s="31">
        <f>AE31</f>
        <v>11435</v>
      </c>
      <c r="AT29" s="31">
        <v>4282</v>
      </c>
      <c r="AU29" s="32">
        <f>IF(OR(AS29=0,AT29=0),"",ROUNDDOWN(AT29/AS29,4))</f>
        <v>0.37440000000000001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1473</v>
      </c>
      <c r="G30" s="82"/>
      <c r="H30" s="83"/>
      <c r="I30" s="81">
        <v>1470</v>
      </c>
      <c r="J30" s="82"/>
      <c r="K30" s="83"/>
      <c r="L30" s="81">
        <v>1609</v>
      </c>
      <c r="M30" s="82"/>
      <c r="N30" s="83"/>
      <c r="O30" s="81">
        <f t="shared" si="0"/>
        <v>3079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43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92</v>
      </c>
      <c r="AN30" s="77"/>
      <c r="AO30" s="77"/>
      <c r="AP30" s="77"/>
      <c r="AR30" s="59" t="s">
        <v>5</v>
      </c>
      <c r="AS30" s="31">
        <f>AI31</f>
        <v>12535</v>
      </c>
      <c r="AT30" s="31">
        <v>5807</v>
      </c>
      <c r="AU30" s="32">
        <f>IF(OR(AS30=0,AT30=0),"",ROUNDDOWN(AT30/AS30,4))</f>
        <v>0.4632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532</v>
      </c>
      <c r="G31" s="82"/>
      <c r="H31" s="83"/>
      <c r="I31" s="81">
        <v>544</v>
      </c>
      <c r="J31" s="82"/>
      <c r="K31" s="83"/>
      <c r="L31" s="81">
        <v>565</v>
      </c>
      <c r="M31" s="82"/>
      <c r="N31" s="83"/>
      <c r="O31" s="81">
        <f t="shared" si="0"/>
        <v>1109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12069</v>
      </c>
      <c r="AB31" s="82"/>
      <c r="AC31" s="82"/>
      <c r="AD31" s="83"/>
      <c r="AE31" s="81">
        <f>SUM(I8:K32,AE8:AH30)</f>
        <v>11435</v>
      </c>
      <c r="AF31" s="82"/>
      <c r="AG31" s="82"/>
      <c r="AH31" s="83"/>
      <c r="AI31" s="81">
        <f>SUM(L8:N32,AI8:AL30)</f>
        <v>12535</v>
      </c>
      <c r="AJ31" s="82"/>
      <c r="AK31" s="82"/>
      <c r="AL31" s="83"/>
      <c r="AM31" s="77">
        <f t="shared" si="1"/>
        <v>23970</v>
      </c>
      <c r="AN31" s="77"/>
      <c r="AO31" s="77"/>
      <c r="AP31" s="77"/>
      <c r="AR31" s="59" t="s">
        <v>7</v>
      </c>
      <c r="AS31" s="31">
        <f>AM31</f>
        <v>23970</v>
      </c>
      <c r="AT31" s="31">
        <f>AT29+AT30</f>
        <v>10089</v>
      </c>
      <c r="AU31" s="32">
        <f>IF(OR(AS31=0,AT31=0),"",ROUNDDOWN(AT31/AS31,4))</f>
        <v>0.4209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414</v>
      </c>
      <c r="G32" s="75"/>
      <c r="H32" s="76"/>
      <c r="I32" s="74">
        <v>380</v>
      </c>
      <c r="J32" s="75"/>
      <c r="K32" s="76"/>
      <c r="L32" s="74">
        <v>432</v>
      </c>
      <c r="M32" s="75"/>
      <c r="N32" s="76"/>
      <c r="O32" s="74">
        <f t="shared" si="0"/>
        <v>812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57" t="s">
        <v>42</v>
      </c>
      <c r="E34" s="67">
        <f>AM31-24017</f>
        <v>-47</v>
      </c>
      <c r="F34" s="67"/>
      <c r="G34" s="21" t="s">
        <v>4</v>
      </c>
      <c r="L34" s="21" t="s">
        <v>64</v>
      </c>
      <c r="O34" s="68">
        <f>AM31-24485</f>
        <v>-515</v>
      </c>
      <c r="P34" s="68"/>
      <c r="Q34" s="68"/>
      <c r="R34" s="68"/>
      <c r="S34" s="21" t="s">
        <v>4</v>
      </c>
      <c r="AG34" s="57" t="s">
        <v>59</v>
      </c>
      <c r="AH34" s="69">
        <f>AT31</f>
        <v>10089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57" t="s">
        <v>42</v>
      </c>
      <c r="E36" s="68">
        <f>AA31-12088</f>
        <v>-19</v>
      </c>
      <c r="F36" s="68"/>
      <c r="G36" s="21" t="s">
        <v>47</v>
      </c>
      <c r="L36" s="21" t="s">
        <v>64</v>
      </c>
      <c r="O36" s="68">
        <f>AA31-12190</f>
        <v>-121</v>
      </c>
      <c r="P36" s="68"/>
      <c r="Q36" s="68"/>
      <c r="R36" s="68"/>
      <c r="S36" s="21" t="s">
        <v>47</v>
      </c>
      <c r="Y36" s="21" t="s">
        <v>65</v>
      </c>
      <c r="AG36" s="57" t="s">
        <v>3</v>
      </c>
      <c r="AH36" s="69">
        <f>AT29</f>
        <v>4282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57"/>
    </row>
    <row r="38" spans="3:39" ht="18.75" customHeight="1" x14ac:dyDescent="0.15">
      <c r="C38" s="58" t="s">
        <v>69</v>
      </c>
      <c r="AG38" s="57" t="s">
        <v>5</v>
      </c>
      <c r="AH38" s="69">
        <f>AT30</f>
        <v>5807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57"/>
    </row>
    <row r="40" spans="3:39" ht="18.75" customHeight="1" x14ac:dyDescent="0.15">
      <c r="C40" s="26" t="s">
        <v>70</v>
      </c>
      <c r="AG40" s="57" t="s">
        <v>61</v>
      </c>
      <c r="AH40" s="70">
        <f>IF(OR(AH34=0,AM31=0),"",ROUNDDOWN(AH34/AM31*100,2))</f>
        <v>42.09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7</v>
      </c>
      <c r="H42" s="65"/>
      <c r="I42" s="21" t="s">
        <v>4</v>
      </c>
      <c r="L42" s="21" t="s">
        <v>74</v>
      </c>
      <c r="T42" s="65">
        <v>40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view="pageBreakPreview" zoomScaleNormal="100" zoomScaleSheetLayoutView="100" workbookViewId="0"/>
  </sheetViews>
  <sheetFormatPr defaultRowHeight="13.5" x14ac:dyDescent="0.15"/>
  <cols>
    <col min="1" max="1" width="0.75" style="21" customWidth="1"/>
    <col min="2" max="6" width="3.5" style="21" customWidth="1"/>
    <col min="7" max="8" width="1.75" style="21" customWidth="1"/>
    <col min="9" max="9" width="3.5" style="21" customWidth="1"/>
    <col min="10" max="11" width="1.75" style="21" customWidth="1"/>
    <col min="12" max="12" width="3.5" style="21" customWidth="1"/>
    <col min="13" max="26" width="1.75" style="21" customWidth="1"/>
    <col min="27" max="30" width="1.875" style="21" customWidth="1"/>
    <col min="31" max="42" width="1.75" style="21" customWidth="1"/>
    <col min="43" max="43" width="3.875" style="21" customWidth="1"/>
    <col min="44" max="44" width="5.125" style="64" customWidth="1"/>
    <col min="45" max="47" width="8.75" style="21" customWidth="1"/>
    <col min="48" max="48" width="9" style="21" customWidth="1"/>
    <col min="49" max="16384" width="9" style="21"/>
  </cols>
  <sheetData>
    <row r="1" spans="2:44" ht="21" customHeight="1" x14ac:dyDescent="0.15">
      <c r="B1" s="99" t="s">
        <v>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2:44" ht="18.75" customHeight="1" x14ac:dyDescent="0.15">
      <c r="AP2" s="30" t="s">
        <v>0</v>
      </c>
    </row>
    <row r="3" spans="2:44" ht="18.75" customHeight="1" x14ac:dyDescent="0.15">
      <c r="B3" s="100" t="s">
        <v>86</v>
      </c>
      <c r="C3" s="100"/>
      <c r="D3" s="100"/>
      <c r="E3" s="100"/>
      <c r="F3" s="100"/>
      <c r="G3" s="61"/>
      <c r="H3" s="61"/>
      <c r="I3" s="69" t="s">
        <v>3</v>
      </c>
      <c r="J3" s="69"/>
      <c r="K3" s="69"/>
      <c r="L3" s="69">
        <v>11434</v>
      </c>
      <c r="M3" s="69"/>
      <c r="N3" s="69"/>
      <c r="O3" s="91" t="s">
        <v>4</v>
      </c>
      <c r="P3" s="91"/>
      <c r="Q3" s="91" t="s">
        <v>5</v>
      </c>
      <c r="R3" s="91"/>
      <c r="S3" s="69">
        <v>12559</v>
      </c>
      <c r="T3" s="69"/>
      <c r="U3" s="69"/>
      <c r="V3" s="69"/>
      <c r="W3" s="91" t="s">
        <v>4</v>
      </c>
      <c r="X3" s="91"/>
      <c r="Y3" s="64" t="s">
        <v>7</v>
      </c>
      <c r="Z3" s="69">
        <v>23993</v>
      </c>
      <c r="AA3" s="69"/>
      <c r="AB3" s="69"/>
      <c r="AC3" s="69"/>
      <c r="AD3" s="91" t="s">
        <v>4</v>
      </c>
      <c r="AE3" s="91"/>
      <c r="AF3" s="24"/>
    </row>
    <row r="4" spans="2:44" ht="18.75" customHeight="1" x14ac:dyDescent="0.15">
      <c r="D4" s="64"/>
      <c r="H4" s="28"/>
      <c r="I4" s="69" t="s">
        <v>47</v>
      </c>
      <c r="J4" s="69"/>
      <c r="K4" s="69"/>
      <c r="L4" s="69">
        <v>10682</v>
      </c>
      <c r="M4" s="69"/>
      <c r="N4" s="69"/>
      <c r="O4" s="62"/>
      <c r="P4" s="62"/>
      <c r="Q4" s="91" t="s">
        <v>67</v>
      </c>
      <c r="R4" s="91"/>
      <c r="S4" s="91"/>
      <c r="T4" s="92">
        <v>118.23</v>
      </c>
      <c r="U4" s="92"/>
      <c r="V4" s="92"/>
      <c r="W4" s="92"/>
      <c r="X4" s="62" t="s">
        <v>68</v>
      </c>
      <c r="Y4" s="62"/>
      <c r="Z4" s="62"/>
      <c r="AF4" s="24"/>
      <c r="AH4" s="64"/>
      <c r="AK4" s="61"/>
      <c r="AL4" s="64"/>
      <c r="AM4" s="62"/>
      <c r="AP4" s="61"/>
    </row>
    <row r="5" spans="2:44" ht="18.75" customHeight="1" x14ac:dyDescent="0.15">
      <c r="Z5" s="64"/>
      <c r="AA5" s="64"/>
      <c r="AB5" s="64"/>
      <c r="AC5" s="64"/>
      <c r="AD5" s="93" t="s">
        <v>88</v>
      </c>
      <c r="AE5" s="93"/>
      <c r="AF5" s="93"/>
      <c r="AG5" s="93"/>
      <c r="AH5" s="93"/>
      <c r="AI5" s="93"/>
      <c r="AJ5" s="93"/>
      <c r="AK5" s="93"/>
      <c r="AL5" s="93"/>
      <c r="AM5" s="93"/>
      <c r="AN5" s="94" t="s">
        <v>20</v>
      </c>
      <c r="AO5" s="94"/>
      <c r="AP5" s="94"/>
    </row>
    <row r="6" spans="2:44" ht="6.75" customHeight="1" x14ac:dyDescent="0.15"/>
    <row r="7" spans="2:44" s="23" customFormat="1" ht="22.5" customHeight="1" x14ac:dyDescent="0.15">
      <c r="B7" s="95" t="s">
        <v>10</v>
      </c>
      <c r="C7" s="96"/>
      <c r="D7" s="96"/>
      <c r="E7" s="97"/>
      <c r="F7" s="95" t="s">
        <v>8</v>
      </c>
      <c r="G7" s="96"/>
      <c r="H7" s="97"/>
      <c r="I7" s="95" t="s">
        <v>3</v>
      </c>
      <c r="J7" s="96"/>
      <c r="K7" s="97"/>
      <c r="L7" s="95" t="s">
        <v>5</v>
      </c>
      <c r="M7" s="96"/>
      <c r="N7" s="97"/>
      <c r="O7" s="95" t="s">
        <v>7</v>
      </c>
      <c r="P7" s="96"/>
      <c r="Q7" s="96"/>
      <c r="R7" s="97"/>
      <c r="S7" s="95" t="s">
        <v>10</v>
      </c>
      <c r="T7" s="96"/>
      <c r="U7" s="96"/>
      <c r="V7" s="96"/>
      <c r="W7" s="96"/>
      <c r="X7" s="96"/>
      <c r="Y7" s="96"/>
      <c r="Z7" s="97"/>
      <c r="AA7" s="95" t="s">
        <v>8</v>
      </c>
      <c r="AB7" s="96"/>
      <c r="AC7" s="96"/>
      <c r="AD7" s="97"/>
      <c r="AE7" s="95" t="s">
        <v>3</v>
      </c>
      <c r="AF7" s="96"/>
      <c r="AG7" s="96"/>
      <c r="AH7" s="97"/>
      <c r="AI7" s="95" t="s">
        <v>5</v>
      </c>
      <c r="AJ7" s="96"/>
      <c r="AK7" s="96"/>
      <c r="AL7" s="97"/>
      <c r="AM7" s="98" t="s">
        <v>7</v>
      </c>
      <c r="AN7" s="98"/>
      <c r="AO7" s="98"/>
      <c r="AP7" s="98"/>
    </row>
    <row r="8" spans="2:44" s="24" customFormat="1" ht="22.5" customHeight="1" x14ac:dyDescent="0.15">
      <c r="B8" s="78" t="s">
        <v>11</v>
      </c>
      <c r="C8" s="79"/>
      <c r="D8" s="79"/>
      <c r="E8" s="80"/>
      <c r="F8" s="85">
        <v>1797</v>
      </c>
      <c r="G8" s="86"/>
      <c r="H8" s="87"/>
      <c r="I8" s="85">
        <v>1777</v>
      </c>
      <c r="J8" s="86"/>
      <c r="K8" s="87"/>
      <c r="L8" s="85">
        <v>1953</v>
      </c>
      <c r="M8" s="86"/>
      <c r="N8" s="87"/>
      <c r="O8" s="85">
        <f t="shared" ref="O8:O32" si="0">I8+L8</f>
        <v>3730</v>
      </c>
      <c r="P8" s="86"/>
      <c r="Q8" s="86"/>
      <c r="R8" s="87"/>
      <c r="S8" s="88" t="s">
        <v>6</v>
      </c>
      <c r="T8" s="89"/>
      <c r="U8" s="89"/>
      <c r="V8" s="89"/>
      <c r="W8" s="89"/>
      <c r="X8" s="89"/>
      <c r="Y8" s="89"/>
      <c r="Z8" s="90"/>
      <c r="AA8" s="85">
        <v>463</v>
      </c>
      <c r="AB8" s="86"/>
      <c r="AC8" s="86"/>
      <c r="AD8" s="87"/>
      <c r="AE8" s="85">
        <v>472</v>
      </c>
      <c r="AF8" s="86"/>
      <c r="AG8" s="86"/>
      <c r="AH8" s="87"/>
      <c r="AI8" s="85">
        <v>506</v>
      </c>
      <c r="AJ8" s="86"/>
      <c r="AK8" s="86"/>
      <c r="AL8" s="87"/>
      <c r="AM8" s="84">
        <f t="shared" ref="AM8:AM31" si="1">AE8+AI8</f>
        <v>978</v>
      </c>
      <c r="AN8" s="84"/>
      <c r="AO8" s="84"/>
      <c r="AP8" s="84"/>
      <c r="AR8" s="23"/>
    </row>
    <row r="9" spans="2:44" s="24" customFormat="1" ht="22.5" customHeight="1" x14ac:dyDescent="0.15">
      <c r="B9" s="78" t="s">
        <v>12</v>
      </c>
      <c r="C9" s="79"/>
      <c r="D9" s="79"/>
      <c r="E9" s="80"/>
      <c r="F9" s="81">
        <v>90</v>
      </c>
      <c r="G9" s="82"/>
      <c r="H9" s="83"/>
      <c r="I9" s="81">
        <v>81</v>
      </c>
      <c r="J9" s="82"/>
      <c r="K9" s="83"/>
      <c r="L9" s="81">
        <v>72</v>
      </c>
      <c r="M9" s="82"/>
      <c r="N9" s="83"/>
      <c r="O9" s="81">
        <f t="shared" si="0"/>
        <v>153</v>
      </c>
      <c r="P9" s="82"/>
      <c r="Q9" s="82"/>
      <c r="R9" s="83"/>
      <c r="S9" s="78" t="s">
        <v>16</v>
      </c>
      <c r="T9" s="79"/>
      <c r="U9" s="79"/>
      <c r="V9" s="79"/>
      <c r="W9" s="79"/>
      <c r="X9" s="79"/>
      <c r="Y9" s="79"/>
      <c r="Z9" s="80"/>
      <c r="AA9" s="81">
        <v>59</v>
      </c>
      <c r="AB9" s="82"/>
      <c r="AC9" s="82"/>
      <c r="AD9" s="83"/>
      <c r="AE9" s="81">
        <v>55</v>
      </c>
      <c r="AF9" s="82"/>
      <c r="AG9" s="82"/>
      <c r="AH9" s="83"/>
      <c r="AI9" s="81">
        <v>61</v>
      </c>
      <c r="AJ9" s="82"/>
      <c r="AK9" s="82"/>
      <c r="AL9" s="83"/>
      <c r="AM9" s="77">
        <f t="shared" si="1"/>
        <v>116</v>
      </c>
      <c r="AN9" s="77"/>
      <c r="AO9" s="77"/>
      <c r="AP9" s="77"/>
      <c r="AR9" s="23"/>
    </row>
    <row r="10" spans="2:44" s="24" customFormat="1" ht="22.5" customHeight="1" x14ac:dyDescent="0.15">
      <c r="B10" s="78" t="s">
        <v>15</v>
      </c>
      <c r="C10" s="79"/>
      <c r="D10" s="79"/>
      <c r="E10" s="80"/>
      <c r="F10" s="81">
        <v>213</v>
      </c>
      <c r="G10" s="82"/>
      <c r="H10" s="83"/>
      <c r="I10" s="81">
        <v>173</v>
      </c>
      <c r="J10" s="82"/>
      <c r="K10" s="83"/>
      <c r="L10" s="81">
        <v>201</v>
      </c>
      <c r="M10" s="82"/>
      <c r="N10" s="83"/>
      <c r="O10" s="81">
        <f t="shared" si="0"/>
        <v>374</v>
      </c>
      <c r="P10" s="82"/>
      <c r="Q10" s="82"/>
      <c r="R10" s="83"/>
      <c r="S10" s="78" t="s">
        <v>18</v>
      </c>
      <c r="T10" s="79"/>
      <c r="U10" s="79"/>
      <c r="V10" s="79"/>
      <c r="W10" s="79"/>
      <c r="X10" s="79"/>
      <c r="Y10" s="79"/>
      <c r="Z10" s="80"/>
      <c r="AA10" s="81">
        <v>273</v>
      </c>
      <c r="AB10" s="82"/>
      <c r="AC10" s="82"/>
      <c r="AD10" s="83"/>
      <c r="AE10" s="81">
        <v>263</v>
      </c>
      <c r="AF10" s="82"/>
      <c r="AG10" s="82"/>
      <c r="AH10" s="83"/>
      <c r="AI10" s="81">
        <v>288</v>
      </c>
      <c r="AJ10" s="82"/>
      <c r="AK10" s="82"/>
      <c r="AL10" s="83"/>
      <c r="AM10" s="77">
        <f t="shared" si="1"/>
        <v>551</v>
      </c>
      <c r="AN10" s="77"/>
      <c r="AO10" s="77"/>
      <c r="AP10" s="77"/>
      <c r="AR10" s="23"/>
    </row>
    <row r="11" spans="2:44" s="24" customFormat="1" ht="22.5" customHeight="1" x14ac:dyDescent="0.15">
      <c r="B11" s="78" t="s">
        <v>19</v>
      </c>
      <c r="C11" s="79"/>
      <c r="D11" s="79"/>
      <c r="E11" s="80"/>
      <c r="F11" s="81">
        <v>112</v>
      </c>
      <c r="G11" s="82"/>
      <c r="H11" s="83"/>
      <c r="I11" s="81">
        <v>97</v>
      </c>
      <c r="J11" s="82"/>
      <c r="K11" s="83"/>
      <c r="L11" s="81">
        <v>118</v>
      </c>
      <c r="M11" s="82"/>
      <c r="N11" s="83"/>
      <c r="O11" s="81">
        <f t="shared" si="0"/>
        <v>215</v>
      </c>
      <c r="P11" s="82"/>
      <c r="Q11" s="82"/>
      <c r="R11" s="83"/>
      <c r="S11" s="78" t="s">
        <v>22</v>
      </c>
      <c r="T11" s="79"/>
      <c r="U11" s="79"/>
      <c r="V11" s="79"/>
      <c r="W11" s="79"/>
      <c r="X11" s="79"/>
      <c r="Y11" s="79"/>
      <c r="Z11" s="80"/>
      <c r="AA11" s="81">
        <v>417</v>
      </c>
      <c r="AB11" s="82"/>
      <c r="AC11" s="82"/>
      <c r="AD11" s="83"/>
      <c r="AE11" s="81">
        <v>441</v>
      </c>
      <c r="AF11" s="82"/>
      <c r="AG11" s="82"/>
      <c r="AH11" s="83"/>
      <c r="AI11" s="81">
        <v>494</v>
      </c>
      <c r="AJ11" s="82"/>
      <c r="AK11" s="82"/>
      <c r="AL11" s="83"/>
      <c r="AM11" s="77">
        <f t="shared" si="1"/>
        <v>935</v>
      </c>
      <c r="AN11" s="77"/>
      <c r="AO11" s="77"/>
      <c r="AP11" s="77"/>
      <c r="AR11" s="23"/>
    </row>
    <row r="12" spans="2:44" s="24" customFormat="1" ht="22.5" customHeight="1" x14ac:dyDescent="0.15">
      <c r="B12" s="78" t="s">
        <v>25</v>
      </c>
      <c r="C12" s="79"/>
      <c r="D12" s="79"/>
      <c r="E12" s="80"/>
      <c r="F12" s="81">
        <v>163</v>
      </c>
      <c r="G12" s="82"/>
      <c r="H12" s="83"/>
      <c r="I12" s="81">
        <v>166</v>
      </c>
      <c r="J12" s="82"/>
      <c r="K12" s="83"/>
      <c r="L12" s="81">
        <v>161</v>
      </c>
      <c r="M12" s="82"/>
      <c r="N12" s="83"/>
      <c r="O12" s="81">
        <f t="shared" si="0"/>
        <v>327</v>
      </c>
      <c r="P12" s="82"/>
      <c r="Q12" s="82"/>
      <c r="R12" s="83"/>
      <c r="S12" s="78" t="s">
        <v>26</v>
      </c>
      <c r="T12" s="79"/>
      <c r="U12" s="79"/>
      <c r="V12" s="79"/>
      <c r="W12" s="79"/>
      <c r="X12" s="79"/>
      <c r="Y12" s="79"/>
      <c r="Z12" s="80"/>
      <c r="AA12" s="81">
        <v>165</v>
      </c>
      <c r="AB12" s="82"/>
      <c r="AC12" s="82"/>
      <c r="AD12" s="83"/>
      <c r="AE12" s="81">
        <v>146</v>
      </c>
      <c r="AF12" s="82"/>
      <c r="AG12" s="82"/>
      <c r="AH12" s="83"/>
      <c r="AI12" s="81">
        <v>175</v>
      </c>
      <c r="AJ12" s="82"/>
      <c r="AK12" s="82"/>
      <c r="AL12" s="83"/>
      <c r="AM12" s="77">
        <f t="shared" si="1"/>
        <v>321</v>
      </c>
      <c r="AN12" s="77"/>
      <c r="AO12" s="77"/>
      <c r="AP12" s="77"/>
      <c r="AR12" s="23"/>
    </row>
    <row r="13" spans="2:44" s="24" customFormat="1" ht="22.5" customHeight="1" x14ac:dyDescent="0.15">
      <c r="B13" s="78" t="s">
        <v>29</v>
      </c>
      <c r="C13" s="79"/>
      <c r="D13" s="79"/>
      <c r="E13" s="80"/>
      <c r="F13" s="81">
        <v>105</v>
      </c>
      <c r="G13" s="82"/>
      <c r="H13" s="83"/>
      <c r="I13" s="81">
        <v>91</v>
      </c>
      <c r="J13" s="82"/>
      <c r="K13" s="83"/>
      <c r="L13" s="81">
        <v>96</v>
      </c>
      <c r="M13" s="82"/>
      <c r="N13" s="83"/>
      <c r="O13" s="81">
        <f t="shared" si="0"/>
        <v>187</v>
      </c>
      <c r="P13" s="82"/>
      <c r="Q13" s="82"/>
      <c r="R13" s="83"/>
      <c r="S13" s="78" t="s">
        <v>30</v>
      </c>
      <c r="T13" s="79"/>
      <c r="U13" s="79"/>
      <c r="V13" s="79"/>
      <c r="W13" s="79"/>
      <c r="X13" s="79"/>
      <c r="Y13" s="79"/>
      <c r="Z13" s="80"/>
      <c r="AA13" s="81">
        <v>132</v>
      </c>
      <c r="AB13" s="82"/>
      <c r="AC13" s="82"/>
      <c r="AD13" s="83"/>
      <c r="AE13" s="81">
        <v>120</v>
      </c>
      <c r="AF13" s="82"/>
      <c r="AG13" s="82"/>
      <c r="AH13" s="83"/>
      <c r="AI13" s="81">
        <v>123</v>
      </c>
      <c r="AJ13" s="82"/>
      <c r="AK13" s="82"/>
      <c r="AL13" s="83"/>
      <c r="AM13" s="77">
        <f t="shared" si="1"/>
        <v>243</v>
      </c>
      <c r="AN13" s="77"/>
      <c r="AO13" s="77"/>
      <c r="AP13" s="77"/>
      <c r="AR13" s="23"/>
    </row>
    <row r="14" spans="2:44" s="24" customFormat="1" ht="22.5" customHeight="1" x14ac:dyDescent="0.15">
      <c r="B14" s="78" t="s">
        <v>28</v>
      </c>
      <c r="C14" s="79"/>
      <c r="D14" s="79"/>
      <c r="E14" s="80"/>
      <c r="F14" s="81">
        <v>5</v>
      </c>
      <c r="G14" s="82"/>
      <c r="H14" s="83"/>
      <c r="I14" s="81">
        <v>6</v>
      </c>
      <c r="J14" s="82"/>
      <c r="K14" s="83"/>
      <c r="L14" s="81">
        <v>3</v>
      </c>
      <c r="M14" s="82"/>
      <c r="N14" s="83"/>
      <c r="O14" s="81">
        <f t="shared" si="0"/>
        <v>9</v>
      </c>
      <c r="P14" s="82"/>
      <c r="Q14" s="82"/>
      <c r="R14" s="83"/>
      <c r="S14" s="78" t="s">
        <v>21</v>
      </c>
      <c r="T14" s="79"/>
      <c r="U14" s="79"/>
      <c r="V14" s="79"/>
      <c r="W14" s="79"/>
      <c r="X14" s="79"/>
      <c r="Y14" s="79"/>
      <c r="Z14" s="80"/>
      <c r="AA14" s="81">
        <v>1318</v>
      </c>
      <c r="AB14" s="82"/>
      <c r="AC14" s="82"/>
      <c r="AD14" s="83"/>
      <c r="AE14" s="81">
        <v>1216</v>
      </c>
      <c r="AF14" s="82"/>
      <c r="AG14" s="82"/>
      <c r="AH14" s="83"/>
      <c r="AI14" s="81">
        <v>1349</v>
      </c>
      <c r="AJ14" s="82"/>
      <c r="AK14" s="82"/>
      <c r="AL14" s="83"/>
      <c r="AM14" s="77">
        <f t="shared" si="1"/>
        <v>2565</v>
      </c>
      <c r="AN14" s="77"/>
      <c r="AO14" s="77"/>
      <c r="AP14" s="77"/>
      <c r="AR14" s="23"/>
    </row>
    <row r="15" spans="2:44" s="24" customFormat="1" ht="22.5" customHeight="1" x14ac:dyDescent="0.15">
      <c r="B15" s="78" t="s">
        <v>33</v>
      </c>
      <c r="C15" s="79"/>
      <c r="D15" s="79"/>
      <c r="E15" s="80"/>
      <c r="F15" s="81">
        <v>242</v>
      </c>
      <c r="G15" s="82"/>
      <c r="H15" s="83"/>
      <c r="I15" s="81">
        <v>247</v>
      </c>
      <c r="J15" s="82"/>
      <c r="K15" s="83"/>
      <c r="L15" s="81">
        <v>272</v>
      </c>
      <c r="M15" s="82"/>
      <c r="N15" s="83"/>
      <c r="O15" s="81">
        <f t="shared" si="0"/>
        <v>519</v>
      </c>
      <c r="P15" s="82"/>
      <c r="Q15" s="82"/>
      <c r="R15" s="83"/>
      <c r="S15" s="78" t="s">
        <v>14</v>
      </c>
      <c r="T15" s="79"/>
      <c r="U15" s="79"/>
      <c r="V15" s="79"/>
      <c r="W15" s="79"/>
      <c r="X15" s="79"/>
      <c r="Y15" s="79"/>
      <c r="Z15" s="80"/>
      <c r="AA15" s="81">
        <v>14</v>
      </c>
      <c r="AB15" s="82"/>
      <c r="AC15" s="82"/>
      <c r="AD15" s="83"/>
      <c r="AE15" s="81">
        <v>8</v>
      </c>
      <c r="AF15" s="82"/>
      <c r="AG15" s="82"/>
      <c r="AH15" s="83"/>
      <c r="AI15" s="81">
        <v>12</v>
      </c>
      <c r="AJ15" s="82"/>
      <c r="AK15" s="82"/>
      <c r="AL15" s="83"/>
      <c r="AM15" s="77">
        <f t="shared" si="1"/>
        <v>20</v>
      </c>
      <c r="AN15" s="77"/>
      <c r="AO15" s="77"/>
      <c r="AP15" s="77"/>
      <c r="AR15" s="23"/>
    </row>
    <row r="16" spans="2:44" s="24" customFormat="1" ht="22.5" customHeight="1" x14ac:dyDescent="0.15">
      <c r="B16" s="78" t="s">
        <v>2</v>
      </c>
      <c r="C16" s="79"/>
      <c r="D16" s="79"/>
      <c r="E16" s="80"/>
      <c r="F16" s="81">
        <v>239</v>
      </c>
      <c r="G16" s="82"/>
      <c r="H16" s="83"/>
      <c r="I16" s="81">
        <v>212</v>
      </c>
      <c r="J16" s="82"/>
      <c r="K16" s="83"/>
      <c r="L16" s="81">
        <v>244</v>
      </c>
      <c r="M16" s="82"/>
      <c r="N16" s="83"/>
      <c r="O16" s="81">
        <f t="shared" si="0"/>
        <v>456</v>
      </c>
      <c r="P16" s="82"/>
      <c r="Q16" s="82"/>
      <c r="R16" s="83"/>
      <c r="S16" s="78" t="s">
        <v>35</v>
      </c>
      <c r="T16" s="79"/>
      <c r="U16" s="79"/>
      <c r="V16" s="79"/>
      <c r="W16" s="79"/>
      <c r="X16" s="79"/>
      <c r="Y16" s="79"/>
      <c r="Z16" s="80"/>
      <c r="AA16" s="81">
        <v>52</v>
      </c>
      <c r="AB16" s="82"/>
      <c r="AC16" s="82"/>
      <c r="AD16" s="83"/>
      <c r="AE16" s="81">
        <v>41</v>
      </c>
      <c r="AF16" s="82"/>
      <c r="AG16" s="82"/>
      <c r="AH16" s="83"/>
      <c r="AI16" s="81">
        <v>53</v>
      </c>
      <c r="AJ16" s="82"/>
      <c r="AK16" s="82"/>
      <c r="AL16" s="83"/>
      <c r="AM16" s="77">
        <f t="shared" si="1"/>
        <v>94</v>
      </c>
      <c r="AN16" s="77"/>
      <c r="AO16" s="77"/>
      <c r="AP16" s="77"/>
      <c r="AR16" s="23"/>
    </row>
    <row r="17" spans="2:47" s="24" customFormat="1" ht="22.5" customHeight="1" x14ac:dyDescent="0.15">
      <c r="B17" s="78" t="s">
        <v>9</v>
      </c>
      <c r="C17" s="79"/>
      <c r="D17" s="79"/>
      <c r="E17" s="80"/>
      <c r="F17" s="81">
        <v>144</v>
      </c>
      <c r="G17" s="82"/>
      <c r="H17" s="83"/>
      <c r="I17" s="81">
        <v>183</v>
      </c>
      <c r="J17" s="82"/>
      <c r="K17" s="83"/>
      <c r="L17" s="81">
        <v>200</v>
      </c>
      <c r="M17" s="82"/>
      <c r="N17" s="83"/>
      <c r="O17" s="81">
        <f t="shared" si="0"/>
        <v>383</v>
      </c>
      <c r="P17" s="82"/>
      <c r="Q17" s="82"/>
      <c r="R17" s="83"/>
      <c r="S17" s="78" t="s">
        <v>37</v>
      </c>
      <c r="T17" s="79"/>
      <c r="U17" s="79"/>
      <c r="V17" s="79"/>
      <c r="W17" s="79"/>
      <c r="X17" s="79"/>
      <c r="Y17" s="79"/>
      <c r="Z17" s="80"/>
      <c r="AA17" s="81">
        <v>240</v>
      </c>
      <c r="AB17" s="82"/>
      <c r="AC17" s="82"/>
      <c r="AD17" s="83"/>
      <c r="AE17" s="81">
        <v>228</v>
      </c>
      <c r="AF17" s="82"/>
      <c r="AG17" s="82"/>
      <c r="AH17" s="83"/>
      <c r="AI17" s="81">
        <v>247</v>
      </c>
      <c r="AJ17" s="82"/>
      <c r="AK17" s="82"/>
      <c r="AL17" s="83"/>
      <c r="AM17" s="77">
        <f t="shared" si="1"/>
        <v>475</v>
      </c>
      <c r="AN17" s="77"/>
      <c r="AO17" s="77"/>
      <c r="AP17" s="77"/>
      <c r="AR17" s="23"/>
    </row>
    <row r="18" spans="2:47" s="24" customFormat="1" ht="22.5" customHeight="1" x14ac:dyDescent="0.15">
      <c r="B18" s="78" t="s">
        <v>38</v>
      </c>
      <c r="C18" s="79"/>
      <c r="D18" s="79"/>
      <c r="E18" s="80"/>
      <c r="F18" s="81">
        <v>148</v>
      </c>
      <c r="G18" s="82"/>
      <c r="H18" s="83"/>
      <c r="I18" s="81">
        <v>151</v>
      </c>
      <c r="J18" s="82"/>
      <c r="K18" s="83"/>
      <c r="L18" s="81">
        <v>175</v>
      </c>
      <c r="M18" s="82"/>
      <c r="N18" s="83"/>
      <c r="O18" s="81">
        <f t="shared" si="0"/>
        <v>326</v>
      </c>
      <c r="P18" s="82"/>
      <c r="Q18" s="82"/>
      <c r="R18" s="83"/>
      <c r="S18" s="78" t="s">
        <v>39</v>
      </c>
      <c r="T18" s="79"/>
      <c r="U18" s="79"/>
      <c r="V18" s="79"/>
      <c r="W18" s="79"/>
      <c r="X18" s="79"/>
      <c r="Y18" s="79"/>
      <c r="Z18" s="80"/>
      <c r="AA18" s="81">
        <v>226</v>
      </c>
      <c r="AB18" s="82"/>
      <c r="AC18" s="82"/>
      <c r="AD18" s="83"/>
      <c r="AE18" s="81">
        <v>183</v>
      </c>
      <c r="AF18" s="82"/>
      <c r="AG18" s="82"/>
      <c r="AH18" s="83"/>
      <c r="AI18" s="81">
        <v>196</v>
      </c>
      <c r="AJ18" s="82"/>
      <c r="AK18" s="82"/>
      <c r="AL18" s="83"/>
      <c r="AM18" s="77">
        <f t="shared" si="1"/>
        <v>379</v>
      </c>
      <c r="AN18" s="77"/>
      <c r="AO18" s="77"/>
      <c r="AP18" s="77"/>
      <c r="AR18" s="23"/>
    </row>
    <row r="19" spans="2:47" s="24" customFormat="1" ht="22.5" customHeight="1" x14ac:dyDescent="0.15">
      <c r="B19" s="78" t="s">
        <v>40</v>
      </c>
      <c r="C19" s="79"/>
      <c r="D19" s="79"/>
      <c r="E19" s="80"/>
      <c r="F19" s="81">
        <v>147</v>
      </c>
      <c r="G19" s="82"/>
      <c r="H19" s="83"/>
      <c r="I19" s="81">
        <v>131</v>
      </c>
      <c r="J19" s="82"/>
      <c r="K19" s="83"/>
      <c r="L19" s="81">
        <v>146</v>
      </c>
      <c r="M19" s="82"/>
      <c r="N19" s="83"/>
      <c r="O19" s="81">
        <f t="shared" si="0"/>
        <v>277</v>
      </c>
      <c r="P19" s="82"/>
      <c r="Q19" s="82"/>
      <c r="R19" s="83"/>
      <c r="S19" s="78" t="s">
        <v>44</v>
      </c>
      <c r="T19" s="79"/>
      <c r="U19" s="79"/>
      <c r="V19" s="79"/>
      <c r="W19" s="79"/>
      <c r="X19" s="79"/>
      <c r="Y19" s="79"/>
      <c r="Z19" s="80"/>
      <c r="AA19" s="81">
        <v>67</v>
      </c>
      <c r="AB19" s="82"/>
      <c r="AC19" s="82"/>
      <c r="AD19" s="83"/>
      <c r="AE19" s="81">
        <v>50</v>
      </c>
      <c r="AF19" s="82"/>
      <c r="AG19" s="82"/>
      <c r="AH19" s="83"/>
      <c r="AI19" s="81">
        <v>59</v>
      </c>
      <c r="AJ19" s="82"/>
      <c r="AK19" s="82"/>
      <c r="AL19" s="83"/>
      <c r="AM19" s="77">
        <f t="shared" si="1"/>
        <v>109</v>
      </c>
      <c r="AN19" s="77"/>
      <c r="AO19" s="77"/>
      <c r="AP19" s="77"/>
      <c r="AR19" s="23"/>
    </row>
    <row r="20" spans="2:47" s="24" customFormat="1" ht="22.5" customHeight="1" x14ac:dyDescent="0.15">
      <c r="B20" s="78" t="s">
        <v>17</v>
      </c>
      <c r="C20" s="79"/>
      <c r="D20" s="79"/>
      <c r="E20" s="80"/>
      <c r="F20" s="81">
        <v>74</v>
      </c>
      <c r="G20" s="82"/>
      <c r="H20" s="83"/>
      <c r="I20" s="81">
        <v>63</v>
      </c>
      <c r="J20" s="82"/>
      <c r="K20" s="83"/>
      <c r="L20" s="81">
        <v>60</v>
      </c>
      <c r="M20" s="82"/>
      <c r="N20" s="83"/>
      <c r="O20" s="81">
        <f t="shared" si="0"/>
        <v>123</v>
      </c>
      <c r="P20" s="82"/>
      <c r="Q20" s="82"/>
      <c r="R20" s="83"/>
      <c r="S20" s="78" t="s">
        <v>46</v>
      </c>
      <c r="T20" s="79"/>
      <c r="U20" s="79"/>
      <c r="V20" s="79"/>
      <c r="W20" s="79"/>
      <c r="X20" s="79"/>
      <c r="Y20" s="79"/>
      <c r="Z20" s="80"/>
      <c r="AA20" s="81">
        <v>107</v>
      </c>
      <c r="AB20" s="82"/>
      <c r="AC20" s="82"/>
      <c r="AD20" s="83"/>
      <c r="AE20" s="81">
        <v>92</v>
      </c>
      <c r="AF20" s="82"/>
      <c r="AG20" s="82"/>
      <c r="AH20" s="83"/>
      <c r="AI20" s="81">
        <v>127</v>
      </c>
      <c r="AJ20" s="82"/>
      <c r="AK20" s="82"/>
      <c r="AL20" s="83"/>
      <c r="AM20" s="77">
        <f t="shared" si="1"/>
        <v>219</v>
      </c>
      <c r="AN20" s="77"/>
      <c r="AO20" s="77"/>
      <c r="AP20" s="77"/>
      <c r="AR20" s="23"/>
    </row>
    <row r="21" spans="2:47" s="24" customFormat="1" ht="22.5" customHeight="1" x14ac:dyDescent="0.15">
      <c r="B21" s="78" t="s">
        <v>49</v>
      </c>
      <c r="C21" s="79"/>
      <c r="D21" s="79"/>
      <c r="E21" s="80"/>
      <c r="F21" s="81">
        <v>82</v>
      </c>
      <c r="G21" s="82"/>
      <c r="H21" s="83"/>
      <c r="I21" s="81">
        <v>48</v>
      </c>
      <c r="J21" s="82"/>
      <c r="K21" s="83"/>
      <c r="L21" s="81">
        <v>71</v>
      </c>
      <c r="M21" s="82"/>
      <c r="N21" s="83"/>
      <c r="O21" s="81">
        <f t="shared" si="0"/>
        <v>119</v>
      </c>
      <c r="P21" s="82"/>
      <c r="Q21" s="82"/>
      <c r="R21" s="83"/>
      <c r="S21" s="78" t="s">
        <v>32</v>
      </c>
      <c r="T21" s="79"/>
      <c r="U21" s="79"/>
      <c r="V21" s="79"/>
      <c r="W21" s="79"/>
      <c r="X21" s="79"/>
      <c r="Y21" s="79"/>
      <c r="Z21" s="80"/>
      <c r="AA21" s="81">
        <v>108</v>
      </c>
      <c r="AB21" s="82"/>
      <c r="AC21" s="82"/>
      <c r="AD21" s="83"/>
      <c r="AE21" s="81">
        <v>91</v>
      </c>
      <c r="AF21" s="82"/>
      <c r="AG21" s="82"/>
      <c r="AH21" s="83"/>
      <c r="AI21" s="81">
        <v>114</v>
      </c>
      <c r="AJ21" s="82"/>
      <c r="AK21" s="82"/>
      <c r="AL21" s="83"/>
      <c r="AM21" s="77">
        <f t="shared" si="1"/>
        <v>205</v>
      </c>
      <c r="AN21" s="77"/>
      <c r="AO21" s="77"/>
      <c r="AP21" s="77"/>
      <c r="AR21" s="23"/>
    </row>
    <row r="22" spans="2:47" s="24" customFormat="1" ht="22.5" customHeight="1" x14ac:dyDescent="0.15">
      <c r="B22" s="78" t="s">
        <v>50</v>
      </c>
      <c r="C22" s="79"/>
      <c r="D22" s="79"/>
      <c r="E22" s="80"/>
      <c r="F22" s="81">
        <v>35</v>
      </c>
      <c r="G22" s="82"/>
      <c r="H22" s="83"/>
      <c r="I22" s="81">
        <v>32</v>
      </c>
      <c r="J22" s="82"/>
      <c r="K22" s="83"/>
      <c r="L22" s="81">
        <v>35</v>
      </c>
      <c r="M22" s="82"/>
      <c r="N22" s="83"/>
      <c r="O22" s="81">
        <f t="shared" si="0"/>
        <v>67</v>
      </c>
      <c r="P22" s="82"/>
      <c r="Q22" s="82"/>
      <c r="R22" s="83"/>
      <c r="S22" s="78" t="s">
        <v>27</v>
      </c>
      <c r="T22" s="79"/>
      <c r="U22" s="79"/>
      <c r="V22" s="79"/>
      <c r="W22" s="79"/>
      <c r="X22" s="79"/>
      <c r="Y22" s="79"/>
      <c r="Z22" s="80"/>
      <c r="AA22" s="81">
        <v>246</v>
      </c>
      <c r="AB22" s="82"/>
      <c r="AC22" s="82"/>
      <c r="AD22" s="83"/>
      <c r="AE22" s="81">
        <v>240</v>
      </c>
      <c r="AF22" s="82"/>
      <c r="AG22" s="82"/>
      <c r="AH22" s="83"/>
      <c r="AI22" s="81">
        <v>281</v>
      </c>
      <c r="AJ22" s="82"/>
      <c r="AK22" s="82"/>
      <c r="AL22" s="83"/>
      <c r="AM22" s="77">
        <f t="shared" si="1"/>
        <v>521</v>
      </c>
      <c r="AN22" s="77"/>
      <c r="AO22" s="77"/>
      <c r="AP22" s="77"/>
      <c r="AR22" s="23"/>
    </row>
    <row r="23" spans="2:47" s="24" customFormat="1" ht="22.5" customHeight="1" x14ac:dyDescent="0.15">
      <c r="B23" s="78" t="s">
        <v>36</v>
      </c>
      <c r="C23" s="79"/>
      <c r="D23" s="79"/>
      <c r="E23" s="80"/>
      <c r="F23" s="81">
        <v>175</v>
      </c>
      <c r="G23" s="82"/>
      <c r="H23" s="83"/>
      <c r="I23" s="81">
        <v>153</v>
      </c>
      <c r="J23" s="82"/>
      <c r="K23" s="83"/>
      <c r="L23" s="81">
        <v>172</v>
      </c>
      <c r="M23" s="82"/>
      <c r="N23" s="83"/>
      <c r="O23" s="81">
        <f t="shared" si="0"/>
        <v>325</v>
      </c>
      <c r="P23" s="82"/>
      <c r="Q23" s="82"/>
      <c r="R23" s="83"/>
      <c r="S23" s="78" t="s">
        <v>51</v>
      </c>
      <c r="T23" s="79"/>
      <c r="U23" s="79"/>
      <c r="V23" s="79"/>
      <c r="W23" s="79"/>
      <c r="X23" s="79"/>
      <c r="Y23" s="79"/>
      <c r="Z23" s="80"/>
      <c r="AA23" s="81">
        <v>18</v>
      </c>
      <c r="AB23" s="82"/>
      <c r="AC23" s="82"/>
      <c r="AD23" s="83"/>
      <c r="AE23" s="81">
        <v>12</v>
      </c>
      <c r="AF23" s="82"/>
      <c r="AG23" s="82"/>
      <c r="AH23" s="83"/>
      <c r="AI23" s="81">
        <v>15</v>
      </c>
      <c r="AJ23" s="82"/>
      <c r="AK23" s="82"/>
      <c r="AL23" s="83"/>
      <c r="AM23" s="77">
        <f t="shared" si="1"/>
        <v>27</v>
      </c>
      <c r="AN23" s="77"/>
      <c r="AO23" s="77"/>
      <c r="AP23" s="77"/>
      <c r="AR23" s="23"/>
    </row>
    <row r="24" spans="2:47" s="24" customFormat="1" ht="22.5" customHeight="1" x14ac:dyDescent="0.15">
      <c r="B24" s="78" t="s">
        <v>52</v>
      </c>
      <c r="C24" s="79"/>
      <c r="D24" s="79"/>
      <c r="E24" s="80"/>
      <c r="F24" s="81">
        <v>221</v>
      </c>
      <c r="G24" s="82"/>
      <c r="H24" s="83"/>
      <c r="I24" s="81">
        <v>219</v>
      </c>
      <c r="J24" s="82"/>
      <c r="K24" s="83"/>
      <c r="L24" s="81">
        <v>230</v>
      </c>
      <c r="M24" s="82"/>
      <c r="N24" s="83"/>
      <c r="O24" s="81">
        <f t="shared" si="0"/>
        <v>449</v>
      </c>
      <c r="P24" s="82"/>
      <c r="Q24" s="82"/>
      <c r="R24" s="83"/>
      <c r="S24" s="78" t="s">
        <v>53</v>
      </c>
      <c r="T24" s="79"/>
      <c r="U24" s="79"/>
      <c r="V24" s="79"/>
      <c r="W24" s="79"/>
      <c r="X24" s="79"/>
      <c r="Y24" s="79"/>
      <c r="Z24" s="80"/>
      <c r="AA24" s="81">
        <v>143</v>
      </c>
      <c r="AB24" s="82"/>
      <c r="AC24" s="82"/>
      <c r="AD24" s="83"/>
      <c r="AE24" s="81">
        <v>116</v>
      </c>
      <c r="AF24" s="82"/>
      <c r="AG24" s="82"/>
      <c r="AH24" s="83"/>
      <c r="AI24" s="81">
        <v>124</v>
      </c>
      <c r="AJ24" s="82"/>
      <c r="AK24" s="82"/>
      <c r="AL24" s="83"/>
      <c r="AM24" s="77">
        <f t="shared" si="1"/>
        <v>240</v>
      </c>
      <c r="AN24" s="77"/>
      <c r="AO24" s="77"/>
      <c r="AP24" s="77"/>
      <c r="AR24" s="23"/>
    </row>
    <row r="25" spans="2:47" s="24" customFormat="1" ht="22.5" customHeight="1" x14ac:dyDescent="0.15">
      <c r="B25" s="78" t="s">
        <v>54</v>
      </c>
      <c r="C25" s="79"/>
      <c r="D25" s="79"/>
      <c r="E25" s="80"/>
      <c r="F25" s="81">
        <v>171</v>
      </c>
      <c r="G25" s="82"/>
      <c r="H25" s="83"/>
      <c r="I25" s="81">
        <v>153</v>
      </c>
      <c r="J25" s="82"/>
      <c r="K25" s="83"/>
      <c r="L25" s="81">
        <v>172</v>
      </c>
      <c r="M25" s="82"/>
      <c r="N25" s="83"/>
      <c r="O25" s="81">
        <f t="shared" si="0"/>
        <v>325</v>
      </c>
      <c r="P25" s="82"/>
      <c r="Q25" s="82"/>
      <c r="R25" s="83"/>
      <c r="S25" s="78" t="s">
        <v>43</v>
      </c>
      <c r="T25" s="79"/>
      <c r="U25" s="79"/>
      <c r="V25" s="79"/>
      <c r="W25" s="79"/>
      <c r="X25" s="79"/>
      <c r="Y25" s="79"/>
      <c r="Z25" s="80"/>
      <c r="AA25" s="81">
        <v>240</v>
      </c>
      <c r="AB25" s="82"/>
      <c r="AC25" s="82"/>
      <c r="AD25" s="83"/>
      <c r="AE25" s="81">
        <v>186</v>
      </c>
      <c r="AF25" s="82"/>
      <c r="AG25" s="82"/>
      <c r="AH25" s="83"/>
      <c r="AI25" s="81">
        <v>198</v>
      </c>
      <c r="AJ25" s="82"/>
      <c r="AK25" s="82"/>
      <c r="AL25" s="83"/>
      <c r="AM25" s="77">
        <f t="shared" si="1"/>
        <v>384</v>
      </c>
      <c r="AN25" s="77"/>
      <c r="AO25" s="77"/>
      <c r="AP25" s="77"/>
      <c r="AR25" s="23"/>
    </row>
    <row r="26" spans="2:47" s="24" customFormat="1" ht="22.5" customHeight="1" x14ac:dyDescent="0.15">
      <c r="B26" s="78" t="s">
        <v>55</v>
      </c>
      <c r="C26" s="79"/>
      <c r="D26" s="79"/>
      <c r="E26" s="80"/>
      <c r="F26" s="81">
        <v>168</v>
      </c>
      <c r="G26" s="82"/>
      <c r="H26" s="83"/>
      <c r="I26" s="81">
        <v>158</v>
      </c>
      <c r="J26" s="82"/>
      <c r="K26" s="83"/>
      <c r="L26" s="81">
        <v>177</v>
      </c>
      <c r="M26" s="82"/>
      <c r="N26" s="83"/>
      <c r="O26" s="81">
        <f t="shared" si="0"/>
        <v>335</v>
      </c>
      <c r="P26" s="82"/>
      <c r="Q26" s="82"/>
      <c r="R26" s="83"/>
      <c r="S26" s="78" t="s">
        <v>13</v>
      </c>
      <c r="T26" s="79"/>
      <c r="U26" s="79"/>
      <c r="V26" s="79"/>
      <c r="W26" s="79"/>
      <c r="X26" s="79"/>
      <c r="Y26" s="79"/>
      <c r="Z26" s="80"/>
      <c r="AA26" s="81">
        <v>143</v>
      </c>
      <c r="AB26" s="82"/>
      <c r="AC26" s="82"/>
      <c r="AD26" s="83"/>
      <c r="AE26" s="81">
        <v>129</v>
      </c>
      <c r="AF26" s="82"/>
      <c r="AG26" s="82"/>
      <c r="AH26" s="83"/>
      <c r="AI26" s="81">
        <v>139</v>
      </c>
      <c r="AJ26" s="82"/>
      <c r="AK26" s="82"/>
      <c r="AL26" s="83"/>
      <c r="AM26" s="77">
        <f t="shared" si="1"/>
        <v>268</v>
      </c>
      <c r="AN26" s="77"/>
      <c r="AO26" s="77"/>
      <c r="AP26" s="77"/>
      <c r="AR26" s="23"/>
    </row>
    <row r="27" spans="2:47" s="24" customFormat="1" ht="22.5" customHeight="1" x14ac:dyDescent="0.15">
      <c r="B27" s="78" t="s">
        <v>56</v>
      </c>
      <c r="C27" s="79"/>
      <c r="D27" s="79"/>
      <c r="E27" s="80"/>
      <c r="F27" s="81">
        <v>139</v>
      </c>
      <c r="G27" s="82"/>
      <c r="H27" s="83"/>
      <c r="I27" s="81">
        <v>122</v>
      </c>
      <c r="J27" s="82"/>
      <c r="K27" s="83"/>
      <c r="L27" s="81">
        <v>140</v>
      </c>
      <c r="M27" s="82"/>
      <c r="N27" s="83"/>
      <c r="O27" s="81">
        <f t="shared" si="0"/>
        <v>262</v>
      </c>
      <c r="P27" s="82"/>
      <c r="Q27" s="82"/>
      <c r="R27" s="83"/>
      <c r="S27" s="78" t="s">
        <v>45</v>
      </c>
      <c r="T27" s="79"/>
      <c r="U27" s="79"/>
      <c r="V27" s="79"/>
      <c r="W27" s="79"/>
      <c r="X27" s="79"/>
      <c r="Y27" s="79"/>
      <c r="Z27" s="80"/>
      <c r="AA27" s="81">
        <v>182</v>
      </c>
      <c r="AB27" s="82"/>
      <c r="AC27" s="82"/>
      <c r="AD27" s="83"/>
      <c r="AE27" s="81">
        <v>157</v>
      </c>
      <c r="AF27" s="82"/>
      <c r="AG27" s="82"/>
      <c r="AH27" s="83"/>
      <c r="AI27" s="81">
        <v>116</v>
      </c>
      <c r="AJ27" s="82"/>
      <c r="AK27" s="82"/>
      <c r="AL27" s="83"/>
      <c r="AM27" s="77">
        <f t="shared" si="1"/>
        <v>273</v>
      </c>
      <c r="AN27" s="77"/>
      <c r="AO27" s="77"/>
      <c r="AP27" s="77"/>
      <c r="AR27" s="23"/>
    </row>
    <row r="28" spans="2:47" s="24" customFormat="1" ht="22.5" customHeight="1" x14ac:dyDescent="0.15">
      <c r="B28" s="78" t="s">
        <v>57</v>
      </c>
      <c r="C28" s="79"/>
      <c r="D28" s="79"/>
      <c r="E28" s="80"/>
      <c r="F28" s="81">
        <v>55</v>
      </c>
      <c r="G28" s="82"/>
      <c r="H28" s="83"/>
      <c r="I28" s="81">
        <v>42</v>
      </c>
      <c r="J28" s="82"/>
      <c r="K28" s="83"/>
      <c r="L28" s="81">
        <v>51</v>
      </c>
      <c r="M28" s="82"/>
      <c r="N28" s="83"/>
      <c r="O28" s="81">
        <f t="shared" si="0"/>
        <v>93</v>
      </c>
      <c r="P28" s="82"/>
      <c r="Q28" s="82"/>
      <c r="R28" s="83"/>
      <c r="S28" s="78" t="s">
        <v>58</v>
      </c>
      <c r="T28" s="79"/>
      <c r="U28" s="79"/>
      <c r="V28" s="79"/>
      <c r="W28" s="79"/>
      <c r="X28" s="79"/>
      <c r="Y28" s="79"/>
      <c r="Z28" s="80"/>
      <c r="AA28" s="81">
        <v>200</v>
      </c>
      <c r="AB28" s="82"/>
      <c r="AC28" s="82"/>
      <c r="AD28" s="83"/>
      <c r="AE28" s="81">
        <v>168</v>
      </c>
      <c r="AF28" s="82"/>
      <c r="AG28" s="82"/>
      <c r="AH28" s="83"/>
      <c r="AI28" s="81">
        <v>194</v>
      </c>
      <c r="AJ28" s="82"/>
      <c r="AK28" s="82"/>
      <c r="AL28" s="83"/>
      <c r="AM28" s="77">
        <f t="shared" si="1"/>
        <v>362</v>
      </c>
      <c r="AN28" s="77"/>
      <c r="AO28" s="77"/>
      <c r="AP28" s="77"/>
      <c r="AR28" s="63"/>
      <c r="AS28" s="63" t="s">
        <v>34</v>
      </c>
      <c r="AT28" s="63" t="s">
        <v>60</v>
      </c>
      <c r="AU28" s="63" t="s">
        <v>61</v>
      </c>
    </row>
    <row r="29" spans="2:47" s="24" customFormat="1" ht="22.5" customHeight="1" x14ac:dyDescent="0.15">
      <c r="B29" s="78" t="s">
        <v>62</v>
      </c>
      <c r="C29" s="79"/>
      <c r="D29" s="79"/>
      <c r="E29" s="80"/>
      <c r="F29" s="81">
        <v>80</v>
      </c>
      <c r="G29" s="82"/>
      <c r="H29" s="83"/>
      <c r="I29" s="81">
        <v>67</v>
      </c>
      <c r="J29" s="82"/>
      <c r="K29" s="83"/>
      <c r="L29" s="81">
        <v>83</v>
      </c>
      <c r="M29" s="82"/>
      <c r="N29" s="83"/>
      <c r="O29" s="81">
        <f t="shared" si="0"/>
        <v>150</v>
      </c>
      <c r="P29" s="82"/>
      <c r="Q29" s="82"/>
      <c r="R29" s="83"/>
      <c r="S29" s="78" t="s">
        <v>31</v>
      </c>
      <c r="T29" s="79"/>
      <c r="U29" s="79"/>
      <c r="V29" s="79"/>
      <c r="W29" s="79"/>
      <c r="X29" s="79"/>
      <c r="Y29" s="79"/>
      <c r="Z29" s="80"/>
      <c r="AA29" s="81">
        <v>195</v>
      </c>
      <c r="AB29" s="82"/>
      <c r="AC29" s="82"/>
      <c r="AD29" s="83"/>
      <c r="AE29" s="81">
        <v>194</v>
      </c>
      <c r="AF29" s="82"/>
      <c r="AG29" s="82"/>
      <c r="AH29" s="83"/>
      <c r="AI29" s="81">
        <v>138</v>
      </c>
      <c r="AJ29" s="82"/>
      <c r="AK29" s="82"/>
      <c r="AL29" s="83"/>
      <c r="AM29" s="77">
        <f t="shared" si="1"/>
        <v>332</v>
      </c>
      <c r="AN29" s="77"/>
      <c r="AO29" s="77"/>
      <c r="AP29" s="77"/>
      <c r="AR29" s="63" t="s">
        <v>3</v>
      </c>
      <c r="AS29" s="31">
        <f>AE31</f>
        <v>11412</v>
      </c>
      <c r="AT29" s="31">
        <v>4275</v>
      </c>
      <c r="AU29" s="32">
        <f>IF(OR(AS29=0,AT29=0),"",ROUNDDOWN(AT29/AS29,4))</f>
        <v>0.37459999999999999</v>
      </c>
    </row>
    <row r="30" spans="2:47" s="24" customFormat="1" ht="22.5" customHeight="1" x14ac:dyDescent="0.15">
      <c r="B30" s="78" t="s">
        <v>48</v>
      </c>
      <c r="C30" s="79"/>
      <c r="D30" s="79"/>
      <c r="E30" s="80"/>
      <c r="F30" s="81">
        <v>1475</v>
      </c>
      <c r="G30" s="82"/>
      <c r="H30" s="83"/>
      <c r="I30" s="81">
        <v>1465</v>
      </c>
      <c r="J30" s="82"/>
      <c r="K30" s="83"/>
      <c r="L30" s="81">
        <v>1604</v>
      </c>
      <c r="M30" s="82"/>
      <c r="N30" s="83"/>
      <c r="O30" s="81">
        <f t="shared" si="0"/>
        <v>3069</v>
      </c>
      <c r="P30" s="82"/>
      <c r="Q30" s="82"/>
      <c r="R30" s="83"/>
      <c r="S30" s="78" t="s">
        <v>41</v>
      </c>
      <c r="T30" s="79"/>
      <c r="U30" s="79"/>
      <c r="V30" s="79"/>
      <c r="W30" s="79"/>
      <c r="X30" s="79"/>
      <c r="Y30" s="79"/>
      <c r="Z30" s="80"/>
      <c r="AA30" s="81">
        <v>42</v>
      </c>
      <c r="AB30" s="82"/>
      <c r="AC30" s="82"/>
      <c r="AD30" s="83"/>
      <c r="AE30" s="81">
        <v>41</v>
      </c>
      <c r="AF30" s="82"/>
      <c r="AG30" s="82"/>
      <c r="AH30" s="83"/>
      <c r="AI30" s="81">
        <v>49</v>
      </c>
      <c r="AJ30" s="82"/>
      <c r="AK30" s="82"/>
      <c r="AL30" s="83"/>
      <c r="AM30" s="77">
        <f t="shared" si="1"/>
        <v>90</v>
      </c>
      <c r="AN30" s="77"/>
      <c r="AO30" s="77"/>
      <c r="AP30" s="77"/>
      <c r="AR30" s="63" t="s">
        <v>5</v>
      </c>
      <c r="AS30" s="31">
        <f>AI31</f>
        <v>12489</v>
      </c>
      <c r="AT30" s="31">
        <v>5803</v>
      </c>
      <c r="AU30" s="32">
        <f>IF(OR(AS30=0,AT30=0),"",ROUNDDOWN(AT30/AS30,4))</f>
        <v>0.46460000000000001</v>
      </c>
    </row>
    <row r="31" spans="2:47" s="24" customFormat="1" ht="22.5" customHeight="1" x14ac:dyDescent="0.15">
      <c r="B31" s="78" t="s">
        <v>24</v>
      </c>
      <c r="C31" s="79"/>
      <c r="D31" s="79"/>
      <c r="E31" s="80"/>
      <c r="F31" s="81">
        <v>538</v>
      </c>
      <c r="G31" s="82"/>
      <c r="H31" s="83"/>
      <c r="I31" s="81">
        <v>549</v>
      </c>
      <c r="J31" s="82"/>
      <c r="K31" s="83"/>
      <c r="L31" s="81">
        <v>569</v>
      </c>
      <c r="M31" s="82"/>
      <c r="N31" s="83"/>
      <c r="O31" s="81">
        <f t="shared" si="0"/>
        <v>1118</v>
      </c>
      <c r="P31" s="82"/>
      <c r="Q31" s="82"/>
      <c r="R31" s="83"/>
      <c r="S31" s="78" t="s">
        <v>63</v>
      </c>
      <c r="T31" s="79"/>
      <c r="U31" s="79"/>
      <c r="V31" s="79"/>
      <c r="W31" s="79"/>
      <c r="X31" s="79"/>
      <c r="Y31" s="79"/>
      <c r="Z31" s="80"/>
      <c r="AA31" s="81">
        <f>SUM(F8:H32,AA8:AD30)</f>
        <v>12078</v>
      </c>
      <c r="AB31" s="82"/>
      <c r="AC31" s="82"/>
      <c r="AD31" s="83"/>
      <c r="AE31" s="81">
        <f>SUM(I8:K32,AE8:AH30)</f>
        <v>11412</v>
      </c>
      <c r="AF31" s="82"/>
      <c r="AG31" s="82"/>
      <c r="AH31" s="83"/>
      <c r="AI31" s="81">
        <f>SUM(L8:N32,AI8:AL30)</f>
        <v>12489</v>
      </c>
      <c r="AJ31" s="82"/>
      <c r="AK31" s="82"/>
      <c r="AL31" s="83"/>
      <c r="AM31" s="77">
        <f t="shared" si="1"/>
        <v>23901</v>
      </c>
      <c r="AN31" s="77"/>
      <c r="AO31" s="77"/>
      <c r="AP31" s="77"/>
      <c r="AR31" s="63" t="s">
        <v>7</v>
      </c>
      <c r="AS31" s="31">
        <f>AM31</f>
        <v>23901</v>
      </c>
      <c r="AT31" s="31">
        <f>AT29+AT30</f>
        <v>10078</v>
      </c>
      <c r="AU31" s="32">
        <f>IF(OR(AS31=0,AT31=0),"",ROUNDDOWN(AT31/AS31,4))</f>
        <v>0.42159999999999997</v>
      </c>
    </row>
    <row r="32" spans="2:47" s="24" customFormat="1" ht="22.5" customHeight="1" x14ac:dyDescent="0.15">
      <c r="B32" s="71" t="s">
        <v>23</v>
      </c>
      <c r="C32" s="72"/>
      <c r="D32" s="72"/>
      <c r="E32" s="73"/>
      <c r="F32" s="74">
        <v>410</v>
      </c>
      <c r="G32" s="75"/>
      <c r="H32" s="76"/>
      <c r="I32" s="74">
        <v>377</v>
      </c>
      <c r="J32" s="75"/>
      <c r="K32" s="76"/>
      <c r="L32" s="74">
        <v>426</v>
      </c>
      <c r="M32" s="75"/>
      <c r="N32" s="76"/>
      <c r="O32" s="74">
        <f t="shared" si="0"/>
        <v>803</v>
      </c>
      <c r="P32" s="75"/>
      <c r="Q32" s="75"/>
      <c r="R32" s="76"/>
      <c r="S32" s="71"/>
      <c r="T32" s="72"/>
      <c r="U32" s="72"/>
      <c r="V32" s="72"/>
      <c r="W32" s="72"/>
      <c r="X32" s="72"/>
      <c r="Y32" s="72"/>
      <c r="Z32" s="73"/>
      <c r="AA32" s="74"/>
      <c r="AB32" s="75"/>
      <c r="AC32" s="75"/>
      <c r="AD32" s="76"/>
      <c r="AE32" s="74"/>
      <c r="AF32" s="75"/>
      <c r="AG32" s="75"/>
      <c r="AH32" s="76"/>
      <c r="AI32" s="66"/>
      <c r="AJ32" s="66"/>
      <c r="AK32" s="66"/>
      <c r="AL32" s="66"/>
      <c r="AM32" s="66"/>
      <c r="AN32" s="66"/>
      <c r="AO32" s="66"/>
      <c r="AP32" s="66"/>
      <c r="AR32" s="23"/>
    </row>
    <row r="33" spans="3:39" ht="15.75" customHeight="1" x14ac:dyDescent="0.15"/>
    <row r="34" spans="3:39" ht="18.75" customHeight="1" x14ac:dyDescent="0.15">
      <c r="D34" s="61" t="s">
        <v>42</v>
      </c>
      <c r="E34" s="67">
        <f>AM31-23970</f>
        <v>-69</v>
      </c>
      <c r="F34" s="67"/>
      <c r="G34" s="21" t="s">
        <v>4</v>
      </c>
      <c r="L34" s="21" t="s">
        <v>64</v>
      </c>
      <c r="O34" s="68">
        <f>AM31-24378</f>
        <v>-477</v>
      </c>
      <c r="P34" s="68"/>
      <c r="Q34" s="68"/>
      <c r="R34" s="68"/>
      <c r="S34" s="21" t="s">
        <v>4</v>
      </c>
      <c r="AG34" s="61" t="s">
        <v>59</v>
      </c>
      <c r="AH34" s="69">
        <f>AT31</f>
        <v>10078</v>
      </c>
      <c r="AI34" s="69"/>
      <c r="AJ34" s="69"/>
      <c r="AK34" s="69"/>
      <c r="AL34" s="69"/>
      <c r="AM34" s="21" t="s">
        <v>4</v>
      </c>
    </row>
    <row r="35" spans="3:39" ht="6" customHeight="1" x14ac:dyDescent="0.15"/>
    <row r="36" spans="3:39" ht="18.75" customHeight="1" x14ac:dyDescent="0.15">
      <c r="D36" s="61" t="s">
        <v>42</v>
      </c>
      <c r="E36" s="68">
        <f>AA31-12069</f>
        <v>9</v>
      </c>
      <c r="F36" s="68"/>
      <c r="G36" s="21" t="s">
        <v>47</v>
      </c>
      <c r="L36" s="21" t="s">
        <v>64</v>
      </c>
      <c r="O36" s="68">
        <f>AA31-12196</f>
        <v>-118</v>
      </c>
      <c r="P36" s="68"/>
      <c r="Q36" s="68"/>
      <c r="R36" s="68"/>
      <c r="S36" s="21" t="s">
        <v>47</v>
      </c>
      <c r="Y36" s="21" t="s">
        <v>65</v>
      </c>
      <c r="AG36" s="61" t="s">
        <v>3</v>
      </c>
      <c r="AH36" s="69">
        <f>AT29</f>
        <v>4275</v>
      </c>
      <c r="AI36" s="69"/>
      <c r="AJ36" s="69"/>
      <c r="AK36" s="69"/>
      <c r="AL36" s="69"/>
      <c r="AM36" s="21" t="s">
        <v>4</v>
      </c>
    </row>
    <row r="37" spans="3:39" ht="6" customHeight="1" x14ac:dyDescent="0.15">
      <c r="AG37" s="61"/>
    </row>
    <row r="38" spans="3:39" ht="18.75" customHeight="1" x14ac:dyDescent="0.15">
      <c r="C38" s="62" t="s">
        <v>69</v>
      </c>
      <c r="AG38" s="61" t="s">
        <v>5</v>
      </c>
      <c r="AH38" s="69">
        <f>AT30</f>
        <v>5803</v>
      </c>
      <c r="AI38" s="69"/>
      <c r="AJ38" s="69"/>
      <c r="AK38" s="69"/>
      <c r="AL38" s="69"/>
      <c r="AM38" s="21" t="s">
        <v>4</v>
      </c>
    </row>
    <row r="39" spans="3:39" ht="6" customHeight="1" x14ac:dyDescent="0.15">
      <c r="AG39" s="61"/>
    </row>
    <row r="40" spans="3:39" ht="18.75" customHeight="1" x14ac:dyDescent="0.15">
      <c r="C40" s="26" t="s">
        <v>70</v>
      </c>
      <c r="AG40" s="61" t="s">
        <v>61</v>
      </c>
      <c r="AH40" s="70">
        <f>IF(OR(AH34=0,AM31=0),"",ROUNDDOWN(AH34/AM31*100,2))</f>
        <v>42.16</v>
      </c>
      <c r="AI40" s="70"/>
      <c r="AJ40" s="70"/>
      <c r="AK40" s="70"/>
      <c r="AL40" s="70"/>
      <c r="AM40" s="21" t="s">
        <v>1</v>
      </c>
    </row>
    <row r="42" spans="3:39" x14ac:dyDescent="0.15">
      <c r="C42" s="21" t="s">
        <v>73</v>
      </c>
      <c r="G42" s="65">
        <v>10</v>
      </c>
      <c r="H42" s="65"/>
      <c r="I42" s="21" t="s">
        <v>4</v>
      </c>
      <c r="L42" s="21" t="s">
        <v>74</v>
      </c>
      <c r="T42" s="65">
        <v>31</v>
      </c>
      <c r="U42" s="65"/>
      <c r="V42" s="21" t="s">
        <v>4</v>
      </c>
    </row>
  </sheetData>
  <mergeCells count="286"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</mergeCells>
  <phoneticPr fontId="8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R3.4</vt:lpstr>
      <vt:lpstr>R3.5</vt:lpstr>
      <vt:lpstr>R3.6</vt:lpstr>
      <vt:lpstr>R3.7</vt:lpstr>
      <vt:lpstr>R3.８</vt:lpstr>
      <vt:lpstr>R3.９</vt:lpstr>
      <vt:lpstr>R3.10</vt:lpstr>
      <vt:lpstr>R3.11</vt:lpstr>
      <vt:lpstr>R3.12</vt:lpstr>
      <vt:lpstr>R4.1</vt:lpstr>
      <vt:lpstr>R4.2</vt:lpstr>
      <vt:lpstr>R4.３</vt:lpstr>
      <vt:lpstr>R3.10!Print_Area</vt:lpstr>
      <vt:lpstr>R3.11!Print_Area</vt:lpstr>
      <vt:lpstr>R3.12!Print_Area</vt:lpstr>
      <vt:lpstr>R3.5!Print_Area</vt:lpstr>
      <vt:lpstr>R3.6!Print_Area</vt:lpstr>
      <vt:lpstr>R3.7!Print_Area</vt:lpstr>
      <vt:lpstr>R3.８!Print_Area</vt:lpstr>
      <vt:lpstr>R3.９!Print_Area</vt:lpstr>
      <vt:lpstr>R4.1!Print_Area</vt:lpstr>
      <vt:lpstr>R4.2!Print_Area</vt:lpstr>
      <vt:lpstr>R4.３!Print_Area</vt:lpstr>
    </vt:vector>
  </TitlesOfParts>
  <Company>竹原市　市民生活課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成光 貢紀</cp:lastModifiedBy>
  <cp:lastPrinted>2022-03-08T01:48:20Z</cp:lastPrinted>
  <dcterms:created xsi:type="dcterms:W3CDTF">2006-05-10T06:46:45Z</dcterms:created>
  <dcterms:modified xsi:type="dcterms:W3CDTF">2022-04-11T05:26:36Z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2021-05-10T01:27:33Z</vt:filetime>
  </property>
</Properties>
</file>