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4 平成25年～\平成３１年度（令和元年度）\05 人口\"/>
    </mc:Choice>
  </mc:AlternateContent>
  <bookViews>
    <workbookView xWindow="0" yWindow="0" windowWidth="28800" windowHeight="13515" firstSheet="6" activeTab="11"/>
  </bookViews>
  <sheets>
    <sheet name="H31.4" sheetId="2" r:id="rId1"/>
    <sheet name="R1.5" sheetId="3" r:id="rId2"/>
    <sheet name="R1.6" sheetId="4" r:id="rId3"/>
    <sheet name="R1.7" sheetId="5" r:id="rId4"/>
    <sheet name="R1.8" sheetId="6" r:id="rId5"/>
    <sheet name="R1.9" sheetId="7" r:id="rId6"/>
    <sheet name="R1.10" sheetId="8" r:id="rId7"/>
    <sheet name="R1.11" sheetId="9" r:id="rId8"/>
    <sheet name="R1.12" sheetId="10" r:id="rId9"/>
    <sheet name="R2.1" sheetId="11" r:id="rId10"/>
    <sheet name="Ｒ2.2" sheetId="12" r:id="rId11"/>
    <sheet name="Ｒ2.3" sheetId="13" r:id="rId12"/>
  </sheets>
  <definedNames>
    <definedName name="_xlnm.Print_Area" localSheetId="0">'H31.4'!$A$1:$AQ$43</definedName>
    <definedName name="_xlnm.Print_Area" localSheetId="6">'R1.10'!$A$1:$AQ$42</definedName>
    <definedName name="_xlnm.Print_Area" localSheetId="7">'R1.11'!$A$1:$AQ$42</definedName>
    <definedName name="_xlnm.Print_Area" localSheetId="8">'R1.12'!$A$1:$AQ$42</definedName>
    <definedName name="_xlnm.Print_Area" localSheetId="1">'R1.5'!$A$1:$AQ$42</definedName>
    <definedName name="_xlnm.Print_Area" localSheetId="2">'R1.6'!$A$1:$AQ$42</definedName>
    <definedName name="_xlnm.Print_Area" localSheetId="3">'R1.7'!$A$1:$AQ$42</definedName>
    <definedName name="_xlnm.Print_Area" localSheetId="4">'R1.8'!$A$1:$AQ$42</definedName>
    <definedName name="_xlnm.Print_Area" localSheetId="5">'R1.9'!$A$1:$AQ$42</definedName>
    <definedName name="_xlnm.Print_Area" localSheetId="9">'R2.1'!$A$1:$AP$42</definedName>
    <definedName name="_xlnm.Print_Area" localSheetId="10">'Ｒ2.2'!$A$1:$AQ$42</definedName>
    <definedName name="_xlnm.Print_Area" localSheetId="11">'Ｒ2.3'!$A$1:$AQ$42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3" l="1"/>
  <c r="AM8" i="13"/>
  <c r="O9" i="13"/>
  <c r="AM9" i="13"/>
  <c r="O10" i="13"/>
  <c r="AM10" i="13"/>
  <c r="O11" i="13"/>
  <c r="AM11" i="13"/>
  <c r="O12" i="13"/>
  <c r="AM12" i="13"/>
  <c r="O13" i="13"/>
  <c r="AM13" i="13"/>
  <c r="O14" i="13"/>
  <c r="AM14" i="13"/>
  <c r="O15" i="13"/>
  <c r="AM15" i="13"/>
  <c r="O16" i="13"/>
  <c r="AM16" i="13"/>
  <c r="O17" i="13"/>
  <c r="AM17" i="13"/>
  <c r="O18" i="13"/>
  <c r="AM18" i="13"/>
  <c r="O19" i="13"/>
  <c r="AM19" i="13"/>
  <c r="O20" i="13"/>
  <c r="AM20" i="13"/>
  <c r="O21" i="13"/>
  <c r="AM21" i="13"/>
  <c r="O22" i="13"/>
  <c r="AM22" i="13"/>
  <c r="O23" i="13"/>
  <c r="AM23" i="13"/>
  <c r="O24" i="13"/>
  <c r="AM24" i="13"/>
  <c r="O25" i="13"/>
  <c r="AM25" i="13"/>
  <c r="O26" i="13"/>
  <c r="AM26" i="13"/>
  <c r="O27" i="13"/>
  <c r="AM27" i="13"/>
  <c r="O28" i="13"/>
  <c r="AM28" i="13"/>
  <c r="O29" i="13"/>
  <c r="AM29" i="13"/>
  <c r="AS29" i="13"/>
  <c r="AU29" i="13"/>
  <c r="O30" i="13"/>
  <c r="AM30" i="13"/>
  <c r="O31" i="13"/>
  <c r="AA31" i="13"/>
  <c r="E36" i="13" s="1"/>
  <c r="AE31" i="13"/>
  <c r="AI31" i="13"/>
  <c r="AS30" i="13" s="1"/>
  <c r="AU30" i="13" s="1"/>
  <c r="AM31" i="13"/>
  <c r="E34" i="13" s="1"/>
  <c r="AS31" i="13"/>
  <c r="AT31" i="13"/>
  <c r="AH34" i="13" s="1"/>
  <c r="AH40" i="13" s="1"/>
  <c r="AU31" i="13"/>
  <c r="O32" i="13"/>
  <c r="O34" i="13"/>
  <c r="O36" i="13"/>
  <c r="AH36" i="13"/>
  <c r="AH38" i="13"/>
  <c r="O8" i="12" l="1"/>
  <c r="AM8" i="12"/>
  <c r="O9" i="12"/>
  <c r="AM9" i="12"/>
  <c r="O10" i="12"/>
  <c r="AM10" i="12"/>
  <c r="O11" i="12"/>
  <c r="AM11" i="12"/>
  <c r="O12" i="12"/>
  <c r="AM12" i="12"/>
  <c r="O13" i="12"/>
  <c r="AM13" i="12"/>
  <c r="O14" i="12"/>
  <c r="AM14" i="12"/>
  <c r="O15" i="12"/>
  <c r="AM15" i="12"/>
  <c r="O16" i="12"/>
  <c r="AM16" i="12"/>
  <c r="O17" i="12"/>
  <c r="AM17" i="12"/>
  <c r="O18" i="12"/>
  <c r="AM18" i="12"/>
  <c r="O19" i="12"/>
  <c r="AM19" i="12"/>
  <c r="O20" i="12"/>
  <c r="AM20" i="12"/>
  <c r="O21" i="12"/>
  <c r="AM21" i="12"/>
  <c r="O22" i="12"/>
  <c r="AM22" i="12"/>
  <c r="O23" i="12"/>
  <c r="AM23" i="12"/>
  <c r="O24" i="12"/>
  <c r="AM24" i="12"/>
  <c r="O25" i="12"/>
  <c r="AM25" i="12"/>
  <c r="O26" i="12"/>
  <c r="AM26" i="12"/>
  <c r="O27" i="12"/>
  <c r="AM27" i="12"/>
  <c r="O28" i="12"/>
  <c r="AM28" i="12"/>
  <c r="O29" i="12"/>
  <c r="AM29" i="12"/>
  <c r="AS29" i="12"/>
  <c r="AU29" i="12"/>
  <c r="O30" i="12"/>
  <c r="AM30" i="12"/>
  <c r="AS30" i="12"/>
  <c r="AU30" i="12"/>
  <c r="O31" i="12"/>
  <c r="AA31" i="12"/>
  <c r="E36" i="12" s="1"/>
  <c r="AE31" i="12"/>
  <c r="AI31" i="12"/>
  <c r="AM31" i="12"/>
  <c r="E34" i="12" s="1"/>
  <c r="AS31" i="12"/>
  <c r="AT31" i="12"/>
  <c r="AH34" i="12" s="1"/>
  <c r="AH40" i="12" s="1"/>
  <c r="AU31" i="12"/>
  <c r="O32" i="12"/>
  <c r="O34" i="12"/>
  <c r="O36" i="12"/>
  <c r="AH36" i="12"/>
  <c r="AH38" i="12"/>
  <c r="O8" i="11" l="1"/>
  <c r="AM8" i="11"/>
  <c r="O9" i="11"/>
  <c r="AM9" i="11"/>
  <c r="O10" i="11"/>
  <c r="AM10" i="11"/>
  <c r="O11" i="11"/>
  <c r="AM11" i="11"/>
  <c r="O12" i="11"/>
  <c r="AM12" i="11"/>
  <c r="O13" i="11"/>
  <c r="AM13" i="11"/>
  <c r="O14" i="11"/>
  <c r="AM14" i="11"/>
  <c r="O15" i="11"/>
  <c r="AM15" i="11"/>
  <c r="O16" i="11"/>
  <c r="AM16" i="11"/>
  <c r="O17" i="11"/>
  <c r="AM17" i="11"/>
  <c r="O18" i="11"/>
  <c r="AM18" i="11"/>
  <c r="O19" i="11"/>
  <c r="AM19" i="11"/>
  <c r="O20" i="11"/>
  <c r="AM20" i="11"/>
  <c r="O21" i="11"/>
  <c r="AM21" i="11"/>
  <c r="O22" i="11"/>
  <c r="AM22" i="11"/>
  <c r="O23" i="11"/>
  <c r="AM23" i="11"/>
  <c r="O24" i="11"/>
  <c r="AM24" i="11"/>
  <c r="O25" i="11"/>
  <c r="AM25" i="11"/>
  <c r="O26" i="11"/>
  <c r="AM26" i="11"/>
  <c r="O27" i="11"/>
  <c r="AM27" i="11"/>
  <c r="O28" i="11"/>
  <c r="AM28" i="11"/>
  <c r="O29" i="11"/>
  <c r="AM29" i="11"/>
  <c r="O30" i="11"/>
  <c r="AM30" i="11"/>
  <c r="AS30" i="11"/>
  <c r="AU30" i="11"/>
  <c r="O31" i="11"/>
  <c r="AA31" i="11"/>
  <c r="E36" i="11" s="1"/>
  <c r="AE31" i="11"/>
  <c r="AS29" i="11" s="1"/>
  <c r="AU29" i="11" s="1"/>
  <c r="AI31" i="11"/>
  <c r="AM31" i="11"/>
  <c r="E34" i="11" s="1"/>
  <c r="AS31" i="11"/>
  <c r="AU31" i="11" s="1"/>
  <c r="AT31" i="11"/>
  <c r="O32" i="11"/>
  <c r="AH34" i="11"/>
  <c r="AH40" i="11" s="1"/>
  <c r="O36" i="11"/>
  <c r="AH36" i="11"/>
  <c r="AH38" i="11"/>
  <c r="O34" i="11" l="1"/>
  <c r="O8" i="10"/>
  <c r="AM8" i="10"/>
  <c r="O9" i="10"/>
  <c r="AM9" i="10"/>
  <c r="O10" i="10"/>
  <c r="AM10" i="10"/>
  <c r="O11" i="10"/>
  <c r="AM11" i="10"/>
  <c r="O12" i="10"/>
  <c r="AM12" i="10"/>
  <c r="O13" i="10"/>
  <c r="AM13" i="10"/>
  <c r="O14" i="10"/>
  <c r="AM14" i="10"/>
  <c r="O15" i="10"/>
  <c r="AM15" i="10"/>
  <c r="O16" i="10"/>
  <c r="AM16" i="10"/>
  <c r="O17" i="10"/>
  <c r="AM17" i="10"/>
  <c r="O18" i="10"/>
  <c r="AM18" i="10"/>
  <c r="O19" i="10"/>
  <c r="AM19" i="10"/>
  <c r="O20" i="10"/>
  <c r="AM20" i="10"/>
  <c r="O21" i="10"/>
  <c r="AM21" i="10"/>
  <c r="O22" i="10"/>
  <c r="AM22" i="10"/>
  <c r="O23" i="10"/>
  <c r="AM23" i="10"/>
  <c r="O24" i="10"/>
  <c r="AM24" i="10"/>
  <c r="O25" i="10"/>
  <c r="AM25" i="10"/>
  <c r="O26" i="10"/>
  <c r="AM26" i="10"/>
  <c r="O27" i="10"/>
  <c r="AM27" i="10"/>
  <c r="O28" i="10"/>
  <c r="AM28" i="10"/>
  <c r="O29" i="10"/>
  <c r="AM29" i="10"/>
  <c r="AS29" i="10"/>
  <c r="AU29" i="10"/>
  <c r="O30" i="10"/>
  <c r="AM30" i="10"/>
  <c r="AS30" i="10"/>
  <c r="AU30" i="10"/>
  <c r="O31" i="10"/>
  <c r="AA31" i="10"/>
  <c r="E36" i="10" s="1"/>
  <c r="AE31" i="10"/>
  <c r="AI31" i="10"/>
  <c r="AM31" i="10"/>
  <c r="E34" i="10" s="1"/>
  <c r="AS31" i="10"/>
  <c r="AT31" i="10"/>
  <c r="AH34" i="10" s="1"/>
  <c r="AH40" i="10" s="1"/>
  <c r="AU31" i="10"/>
  <c r="O32" i="10"/>
  <c r="O34" i="10"/>
  <c r="O36" i="10"/>
  <c r="AH36" i="10"/>
  <c r="AH38" i="10"/>
  <c r="O8" i="9" l="1"/>
  <c r="AM8" i="9"/>
  <c r="O9" i="9"/>
  <c r="AM9" i="9"/>
  <c r="O10" i="9"/>
  <c r="AM10" i="9"/>
  <c r="O11" i="9"/>
  <c r="AM11" i="9"/>
  <c r="O12" i="9"/>
  <c r="AM12" i="9"/>
  <c r="O13" i="9"/>
  <c r="AM13" i="9"/>
  <c r="O14" i="9"/>
  <c r="AM14" i="9"/>
  <c r="O15" i="9"/>
  <c r="AM15" i="9"/>
  <c r="O16" i="9"/>
  <c r="AM16" i="9"/>
  <c r="O17" i="9"/>
  <c r="AM17" i="9"/>
  <c r="O18" i="9"/>
  <c r="AM18" i="9"/>
  <c r="O19" i="9"/>
  <c r="AM19" i="9"/>
  <c r="O20" i="9"/>
  <c r="AM20" i="9"/>
  <c r="O21" i="9"/>
  <c r="AM21" i="9"/>
  <c r="O22" i="9"/>
  <c r="AM22" i="9"/>
  <c r="O23" i="9"/>
  <c r="AM23" i="9"/>
  <c r="O24" i="9"/>
  <c r="AM24" i="9"/>
  <c r="O25" i="9"/>
  <c r="AM25" i="9"/>
  <c r="O26" i="9"/>
  <c r="AM26" i="9"/>
  <c r="O27" i="9"/>
  <c r="AM27" i="9"/>
  <c r="O28" i="9"/>
  <c r="AM28" i="9"/>
  <c r="O29" i="9"/>
  <c r="AM29" i="9"/>
  <c r="AS29" i="9"/>
  <c r="AU29" i="9"/>
  <c r="O30" i="9"/>
  <c r="AM30" i="9"/>
  <c r="AS30" i="9"/>
  <c r="AU30" i="9"/>
  <c r="O31" i="9"/>
  <c r="AA31" i="9"/>
  <c r="E36" i="9" s="1"/>
  <c r="AE31" i="9"/>
  <c r="AI31" i="9"/>
  <c r="AM31" i="9"/>
  <c r="E34" i="9" s="1"/>
  <c r="AS31" i="9"/>
  <c r="AT31" i="9"/>
  <c r="AH34" i="9" s="1"/>
  <c r="AH40" i="9" s="1"/>
  <c r="AU31" i="9"/>
  <c r="O32" i="9"/>
  <c r="O34" i="9"/>
  <c r="O36" i="9"/>
  <c r="AH36" i="9"/>
  <c r="AH38" i="9"/>
  <c r="O8" i="8" l="1"/>
  <c r="AM8" i="8"/>
  <c r="O9" i="8"/>
  <c r="AM9" i="8"/>
  <c r="O10" i="8"/>
  <c r="AM10" i="8"/>
  <c r="O11" i="8"/>
  <c r="AM11" i="8"/>
  <c r="O12" i="8"/>
  <c r="AM12" i="8"/>
  <c r="O13" i="8"/>
  <c r="AM13" i="8"/>
  <c r="O14" i="8"/>
  <c r="AM14" i="8"/>
  <c r="O15" i="8"/>
  <c r="AM15" i="8"/>
  <c r="O16" i="8"/>
  <c r="AM16" i="8"/>
  <c r="O17" i="8"/>
  <c r="AM17" i="8"/>
  <c r="O18" i="8"/>
  <c r="AM18" i="8"/>
  <c r="O19" i="8"/>
  <c r="AM19" i="8"/>
  <c r="O20" i="8"/>
  <c r="AM20" i="8"/>
  <c r="O21" i="8"/>
  <c r="AM21" i="8"/>
  <c r="O22" i="8"/>
  <c r="AM22" i="8"/>
  <c r="O23" i="8"/>
  <c r="AM23" i="8"/>
  <c r="O24" i="8"/>
  <c r="AM24" i="8"/>
  <c r="O25" i="8"/>
  <c r="AM25" i="8"/>
  <c r="O26" i="8"/>
  <c r="AM26" i="8"/>
  <c r="O27" i="8"/>
  <c r="AM27" i="8"/>
  <c r="O28" i="8"/>
  <c r="AM28" i="8"/>
  <c r="O29" i="8"/>
  <c r="AM29" i="8"/>
  <c r="AS29" i="8"/>
  <c r="AU29" i="8" s="1"/>
  <c r="O30" i="8"/>
  <c r="AM30" i="8"/>
  <c r="AS30" i="8"/>
  <c r="AU30" i="8"/>
  <c r="O31" i="8"/>
  <c r="AA31" i="8"/>
  <c r="AE31" i="8"/>
  <c r="AM31" i="8" s="1"/>
  <c r="AI31" i="8"/>
  <c r="AT31" i="8"/>
  <c r="AH34" i="8" s="1"/>
  <c r="AH40" i="8" s="1"/>
  <c r="O32" i="8"/>
  <c r="E36" i="8"/>
  <c r="O36" i="8"/>
  <c r="AH36" i="8"/>
  <c r="AH38" i="8"/>
  <c r="E34" i="8" l="1"/>
  <c r="O34" i="8"/>
  <c r="AS31" i="8"/>
  <c r="AU31" i="8" s="1"/>
  <c r="O8" i="7"/>
  <c r="AM8" i="7"/>
  <c r="O9" i="7"/>
  <c r="AM9" i="7"/>
  <c r="O10" i="7"/>
  <c r="AM10" i="7"/>
  <c r="O11" i="7"/>
  <c r="AM11" i="7"/>
  <c r="O12" i="7"/>
  <c r="AM12" i="7"/>
  <c r="O13" i="7"/>
  <c r="AM13" i="7"/>
  <c r="O14" i="7"/>
  <c r="AM14" i="7"/>
  <c r="O15" i="7"/>
  <c r="AM15" i="7"/>
  <c r="O16" i="7"/>
  <c r="AM16" i="7"/>
  <c r="O17" i="7"/>
  <c r="AM17" i="7"/>
  <c r="O18" i="7"/>
  <c r="AM18" i="7"/>
  <c r="O19" i="7"/>
  <c r="AM19" i="7"/>
  <c r="O20" i="7"/>
  <c r="AM20" i="7"/>
  <c r="O21" i="7"/>
  <c r="AM21" i="7"/>
  <c r="O22" i="7"/>
  <c r="AM22" i="7"/>
  <c r="O23" i="7"/>
  <c r="AM23" i="7"/>
  <c r="O24" i="7"/>
  <c r="AM24" i="7"/>
  <c r="O25" i="7"/>
  <c r="AM25" i="7"/>
  <c r="O26" i="7"/>
  <c r="AM26" i="7"/>
  <c r="O27" i="7"/>
  <c r="AM27" i="7"/>
  <c r="O28" i="7"/>
  <c r="AM28" i="7"/>
  <c r="O29" i="7"/>
  <c r="AM29" i="7"/>
  <c r="AS29" i="7"/>
  <c r="AU29" i="7"/>
  <c r="O30" i="7"/>
  <c r="AM30" i="7"/>
  <c r="AS30" i="7"/>
  <c r="AU30" i="7"/>
  <c r="O31" i="7"/>
  <c r="AA31" i="7"/>
  <c r="E36" i="7" s="1"/>
  <c r="AE31" i="7"/>
  <c r="AI31" i="7"/>
  <c r="AM31" i="7"/>
  <c r="E34" i="7" s="1"/>
  <c r="AS31" i="7"/>
  <c r="AT31" i="7"/>
  <c r="AH34" i="7" s="1"/>
  <c r="AH40" i="7" s="1"/>
  <c r="AU31" i="7"/>
  <c r="O32" i="7"/>
  <c r="O34" i="7"/>
  <c r="O36" i="7"/>
  <c r="AH36" i="7"/>
  <c r="AH38" i="7"/>
  <c r="O8" i="6" l="1"/>
  <c r="AM8" i="6"/>
  <c r="O9" i="6"/>
  <c r="AM9" i="6"/>
  <c r="O10" i="6"/>
  <c r="AM10" i="6"/>
  <c r="O11" i="6"/>
  <c r="AM11" i="6"/>
  <c r="O12" i="6"/>
  <c r="AM12" i="6"/>
  <c r="O13" i="6"/>
  <c r="AM13" i="6"/>
  <c r="O14" i="6"/>
  <c r="AM14" i="6"/>
  <c r="O15" i="6"/>
  <c r="AM15" i="6"/>
  <c r="O16" i="6"/>
  <c r="AM16" i="6"/>
  <c r="O17" i="6"/>
  <c r="AM17" i="6"/>
  <c r="O18" i="6"/>
  <c r="AM18" i="6"/>
  <c r="O19" i="6"/>
  <c r="AM19" i="6"/>
  <c r="O20" i="6"/>
  <c r="AM20" i="6"/>
  <c r="O21" i="6"/>
  <c r="AM21" i="6"/>
  <c r="O22" i="6"/>
  <c r="AM22" i="6"/>
  <c r="O23" i="6"/>
  <c r="AM23" i="6"/>
  <c r="O24" i="6"/>
  <c r="AM24" i="6"/>
  <c r="O25" i="6"/>
  <c r="AM25" i="6"/>
  <c r="O26" i="6"/>
  <c r="AM26" i="6"/>
  <c r="O27" i="6"/>
  <c r="AM27" i="6"/>
  <c r="O28" i="6"/>
  <c r="AM28" i="6"/>
  <c r="O29" i="6"/>
  <c r="AM29" i="6"/>
  <c r="O30" i="6"/>
  <c r="AM30" i="6"/>
  <c r="O31" i="6"/>
  <c r="AA31" i="6"/>
  <c r="O36" i="6" s="1"/>
  <c r="AE31" i="6"/>
  <c r="AM31" i="6" s="1"/>
  <c r="AI31" i="6"/>
  <c r="AS30" i="6" s="1"/>
  <c r="AU30" i="6" s="1"/>
  <c r="AT31" i="6"/>
  <c r="O32" i="6"/>
  <c r="AH34" i="6"/>
  <c r="AH36" i="6"/>
  <c r="AH38" i="6"/>
  <c r="O34" i="6" l="1"/>
  <c r="AS31" i="6"/>
  <c r="AU31" i="6" s="1"/>
  <c r="E34" i="6"/>
  <c r="AH40" i="6"/>
  <c r="E36" i="6"/>
  <c r="AS29" i="6"/>
  <c r="AU29" i="6" s="1"/>
  <c r="O8" i="5"/>
  <c r="AM8" i="5"/>
  <c r="O9" i="5"/>
  <c r="AM9" i="5"/>
  <c r="O10" i="5"/>
  <c r="AM10" i="5"/>
  <c r="O11" i="5"/>
  <c r="AM11" i="5"/>
  <c r="O12" i="5"/>
  <c r="AM12" i="5"/>
  <c r="O13" i="5"/>
  <c r="AM13" i="5"/>
  <c r="O14" i="5"/>
  <c r="AM14" i="5"/>
  <c r="O15" i="5"/>
  <c r="AM15" i="5"/>
  <c r="O16" i="5"/>
  <c r="AM16" i="5"/>
  <c r="O17" i="5"/>
  <c r="AM17" i="5"/>
  <c r="O18" i="5"/>
  <c r="AM18" i="5"/>
  <c r="O19" i="5"/>
  <c r="AM19" i="5"/>
  <c r="O20" i="5"/>
  <c r="AM20" i="5"/>
  <c r="O21" i="5"/>
  <c r="AM21" i="5"/>
  <c r="O22" i="5"/>
  <c r="AM22" i="5"/>
  <c r="O23" i="5"/>
  <c r="AM23" i="5"/>
  <c r="O24" i="5"/>
  <c r="AM24" i="5"/>
  <c r="O25" i="5"/>
  <c r="AM25" i="5"/>
  <c r="O26" i="5"/>
  <c r="AM26" i="5"/>
  <c r="O27" i="5"/>
  <c r="AM27" i="5"/>
  <c r="O28" i="5"/>
  <c r="AM28" i="5"/>
  <c r="O29" i="5"/>
  <c r="AM29" i="5"/>
  <c r="O30" i="5"/>
  <c r="AM30" i="5"/>
  <c r="AS30" i="5"/>
  <c r="AU30" i="5"/>
  <c r="O31" i="5"/>
  <c r="AA31" i="5"/>
  <c r="E36" i="5" s="1"/>
  <c r="AE31" i="5"/>
  <c r="AM31" i="5" s="1"/>
  <c r="AI31" i="5"/>
  <c r="AT31" i="5"/>
  <c r="AH34" i="5" s="1"/>
  <c r="O32" i="5"/>
  <c r="O36" i="5"/>
  <c r="AH36" i="5"/>
  <c r="AH38" i="5"/>
  <c r="E34" i="5" l="1"/>
  <c r="O34" i="5"/>
  <c r="AS31" i="5"/>
  <c r="AU31" i="5" s="1"/>
  <c r="AH40" i="5"/>
  <c r="AS29" i="5"/>
  <c r="AU29" i="5" s="1"/>
  <c r="O8" i="4" l="1"/>
  <c r="AM8" i="4"/>
  <c r="O9" i="4"/>
  <c r="AM9" i="4"/>
  <c r="O10" i="4"/>
  <c r="AM10" i="4"/>
  <c r="O11" i="4"/>
  <c r="AM11" i="4"/>
  <c r="O12" i="4"/>
  <c r="AM12" i="4"/>
  <c r="O13" i="4"/>
  <c r="AM13" i="4"/>
  <c r="O14" i="4"/>
  <c r="AM14" i="4"/>
  <c r="O15" i="4"/>
  <c r="AM15" i="4"/>
  <c r="O16" i="4"/>
  <c r="AM16" i="4"/>
  <c r="O17" i="4"/>
  <c r="AM17" i="4"/>
  <c r="O18" i="4"/>
  <c r="AM18" i="4"/>
  <c r="O19" i="4"/>
  <c r="AM19" i="4"/>
  <c r="O20" i="4"/>
  <c r="AM20" i="4"/>
  <c r="O21" i="4"/>
  <c r="AM21" i="4"/>
  <c r="O22" i="4"/>
  <c r="AM22" i="4"/>
  <c r="O23" i="4"/>
  <c r="AM23" i="4"/>
  <c r="O24" i="4"/>
  <c r="AM24" i="4"/>
  <c r="O25" i="4"/>
  <c r="AM25" i="4"/>
  <c r="O26" i="4"/>
  <c r="AM26" i="4"/>
  <c r="O27" i="4"/>
  <c r="AM27" i="4"/>
  <c r="O28" i="4"/>
  <c r="AM28" i="4"/>
  <c r="O29" i="4"/>
  <c r="AM29" i="4"/>
  <c r="O30" i="4"/>
  <c r="AM30" i="4"/>
  <c r="AS30" i="4"/>
  <c r="AU30" i="4" s="1"/>
  <c r="O31" i="4"/>
  <c r="AA31" i="4"/>
  <c r="E36" i="4" s="1"/>
  <c r="AE31" i="4"/>
  <c r="AS29" i="4" s="1"/>
  <c r="AU29" i="4" s="1"/>
  <c r="AI31" i="4"/>
  <c r="AM31" i="4"/>
  <c r="AS31" i="4" s="1"/>
  <c r="AU31" i="4" s="1"/>
  <c r="AT31" i="4"/>
  <c r="AH34" i="4" s="1"/>
  <c r="AH40" i="4" s="1"/>
  <c r="O32" i="4"/>
  <c r="O34" i="4"/>
  <c r="O36" i="4"/>
  <c r="AH36" i="4"/>
  <c r="AH38" i="4"/>
  <c r="E34" i="4" l="1"/>
  <c r="O8" i="3"/>
  <c r="AM8" i="3"/>
  <c r="O9" i="3"/>
  <c r="AM9" i="3"/>
  <c r="O10" i="3"/>
  <c r="AM10" i="3"/>
  <c r="O11" i="3"/>
  <c r="AM11" i="3"/>
  <c r="O12" i="3"/>
  <c r="AM12" i="3"/>
  <c r="O13" i="3"/>
  <c r="AM13" i="3"/>
  <c r="O14" i="3"/>
  <c r="AM14" i="3"/>
  <c r="O15" i="3"/>
  <c r="AM15" i="3"/>
  <c r="O16" i="3"/>
  <c r="AM16" i="3"/>
  <c r="O17" i="3"/>
  <c r="AM17" i="3"/>
  <c r="O18" i="3"/>
  <c r="AM18" i="3"/>
  <c r="O19" i="3"/>
  <c r="AM19" i="3"/>
  <c r="O20" i="3"/>
  <c r="AM20" i="3"/>
  <c r="O21" i="3"/>
  <c r="AM21" i="3"/>
  <c r="O22" i="3"/>
  <c r="AM22" i="3"/>
  <c r="O23" i="3"/>
  <c r="AM23" i="3"/>
  <c r="O24" i="3"/>
  <c r="AM24" i="3"/>
  <c r="O25" i="3"/>
  <c r="AM25" i="3"/>
  <c r="O26" i="3"/>
  <c r="AM26" i="3"/>
  <c r="O27" i="3"/>
  <c r="AM27" i="3"/>
  <c r="O28" i="3"/>
  <c r="AM28" i="3"/>
  <c r="O29" i="3"/>
  <c r="AM29" i="3"/>
  <c r="O30" i="3"/>
  <c r="AM30" i="3"/>
  <c r="O31" i="3"/>
  <c r="AA31" i="3"/>
  <c r="E36" i="3" s="1"/>
  <c r="AE31" i="3"/>
  <c r="AM31" i="3" s="1"/>
  <c r="AI31" i="3"/>
  <c r="AS30" i="3" s="1"/>
  <c r="AU30" i="3" s="1"/>
  <c r="AT31" i="3"/>
  <c r="AH34" i="3" s="1"/>
  <c r="AH40" i="3" s="1"/>
  <c r="O32" i="3"/>
  <c r="AH36" i="3"/>
  <c r="AH38" i="3"/>
  <c r="O34" i="3" l="1"/>
  <c r="AS31" i="3"/>
  <c r="AU31" i="3" s="1"/>
  <c r="E34" i="3"/>
  <c r="AS29" i="3"/>
  <c r="AU29" i="3" s="1"/>
  <c r="O36" i="3"/>
  <c r="O8" i="2"/>
  <c r="AM8" i="2"/>
  <c r="O9" i="2"/>
  <c r="AM9" i="2"/>
  <c r="O10" i="2"/>
  <c r="AM10" i="2"/>
  <c r="O11" i="2"/>
  <c r="AM11" i="2"/>
  <c r="O12" i="2"/>
  <c r="AM12" i="2"/>
  <c r="O13" i="2"/>
  <c r="AM13" i="2"/>
  <c r="O14" i="2"/>
  <c r="AM14" i="2"/>
  <c r="O15" i="2"/>
  <c r="AM15" i="2"/>
  <c r="O16" i="2"/>
  <c r="AM16" i="2"/>
  <c r="O17" i="2"/>
  <c r="AM17" i="2"/>
  <c r="O18" i="2"/>
  <c r="AM18" i="2"/>
  <c r="O19" i="2"/>
  <c r="AM19" i="2"/>
  <c r="O20" i="2"/>
  <c r="AM20" i="2"/>
  <c r="O21" i="2"/>
  <c r="AM21" i="2"/>
  <c r="O22" i="2"/>
  <c r="AM22" i="2"/>
  <c r="O23" i="2"/>
  <c r="AM23" i="2"/>
  <c r="O24" i="2"/>
  <c r="AM24" i="2"/>
  <c r="O25" i="2"/>
  <c r="AM25" i="2"/>
  <c r="O26" i="2"/>
  <c r="AM26" i="2"/>
  <c r="O27" i="2"/>
  <c r="AM27" i="2"/>
  <c r="O28" i="2"/>
  <c r="AM28" i="2"/>
  <c r="O29" i="2"/>
  <c r="AM29" i="2"/>
  <c r="AS29" i="2"/>
  <c r="AU29" i="2" s="1"/>
  <c r="O30" i="2"/>
  <c r="AM30" i="2"/>
  <c r="AS30" i="2"/>
  <c r="AU30" i="2"/>
  <c r="O31" i="2"/>
  <c r="AA31" i="2"/>
  <c r="E36" i="2" s="1"/>
  <c r="AE31" i="2"/>
  <c r="AI31" i="2"/>
  <c r="AM31" i="2"/>
  <c r="E34" i="2" s="1"/>
  <c r="AS31" i="2"/>
  <c r="AT31" i="2"/>
  <c r="AH34" i="2" s="1"/>
  <c r="AH40" i="2" s="1"/>
  <c r="AU31" i="2"/>
  <c r="O32" i="2"/>
  <c r="O34" i="2"/>
  <c r="AH36" i="2"/>
  <c r="AH38" i="2"/>
  <c r="O36" i="2" l="1"/>
</calcChain>
</file>

<file path=xl/sharedStrings.xml><?xml version="1.0" encoding="utf-8"?>
<sst xmlns="http://schemas.openxmlformats.org/spreadsheetml/2006/main" count="1216" uniqueCount="255">
  <si>
    <t>人</t>
    <rPh sb="0" eb="1">
      <t>ニン</t>
    </rPh>
    <phoneticPr fontId="4"/>
  </si>
  <si>
    <t>死亡者数</t>
    <rPh sb="0" eb="3">
      <t>シボウシャ</t>
    </rPh>
    <rPh sb="3" eb="4">
      <t>スウ</t>
    </rPh>
    <phoneticPr fontId="4"/>
  </si>
  <si>
    <t>出生者数</t>
    <rPh sb="0" eb="2">
      <t>シュッショウ</t>
    </rPh>
    <rPh sb="2" eb="3">
      <t>シャ</t>
    </rPh>
    <rPh sb="3" eb="4">
      <t>スウ</t>
    </rPh>
    <phoneticPr fontId="4"/>
  </si>
  <si>
    <t>％</t>
    <phoneticPr fontId="4"/>
  </si>
  <si>
    <t>高齢化率</t>
    <rPh sb="0" eb="3">
      <t>コウレイカ</t>
    </rPh>
    <rPh sb="3" eb="4">
      <t>リツ</t>
    </rPh>
    <phoneticPr fontId="4"/>
  </si>
  <si>
    <t>人口には外国人住民も含んでいます。</t>
    <rPh sb="0" eb="2">
      <t>ジンコウ</t>
    </rPh>
    <rPh sb="4" eb="6">
      <t>ガイコク</t>
    </rPh>
    <rPh sb="6" eb="7">
      <t>ジン</t>
    </rPh>
    <rPh sb="7" eb="9">
      <t>ジュウミン</t>
    </rPh>
    <rPh sb="10" eb="11">
      <t>フク</t>
    </rPh>
    <phoneticPr fontId="4"/>
  </si>
  <si>
    <t>女</t>
    <rPh sb="0" eb="1">
      <t>オンナ</t>
    </rPh>
    <phoneticPr fontId="4"/>
  </si>
  <si>
    <t>※平成24年7月9日の住民基本台帳法の改正により，</t>
    <rPh sb="1" eb="3">
      <t>ヘイセイ</t>
    </rPh>
    <rPh sb="5" eb="6">
      <t>ネン</t>
    </rPh>
    <rPh sb="7" eb="8">
      <t>ガツ</t>
    </rPh>
    <rPh sb="9" eb="10">
      <t>ニチ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カイセイ</t>
    </rPh>
    <phoneticPr fontId="4"/>
  </si>
  <si>
    <t>男</t>
    <rPh sb="0" eb="1">
      <t>オトコ</t>
    </rPh>
    <phoneticPr fontId="4"/>
  </si>
  <si>
    <t xml:space="preserve">  </t>
    <phoneticPr fontId="4"/>
  </si>
  <si>
    <t>世帯</t>
    <rPh sb="0" eb="2">
      <t>セタイ</t>
    </rPh>
    <phoneticPr fontId="4"/>
  </si>
  <si>
    <t>前年より</t>
    <rPh sb="0" eb="2">
      <t>ゼンネン</t>
    </rPh>
    <phoneticPr fontId="4"/>
  </si>
  <si>
    <t>前月より</t>
    <rPh sb="0" eb="2">
      <t>ゼンゲツ</t>
    </rPh>
    <phoneticPr fontId="4"/>
  </si>
  <si>
    <t>６５歳以上人口</t>
    <rPh sb="2" eb="5">
      <t>サイイジョウ</t>
    </rPh>
    <rPh sb="5" eb="7">
      <t>ジンコウ</t>
    </rPh>
    <phoneticPr fontId="4"/>
  </si>
  <si>
    <t>福田町</t>
    <rPh sb="0" eb="3">
      <t>フクダチョウ</t>
    </rPh>
    <phoneticPr fontId="4"/>
  </si>
  <si>
    <t>計</t>
    <rPh sb="0" eb="1">
      <t>ケイ</t>
    </rPh>
    <phoneticPr fontId="4"/>
  </si>
  <si>
    <t>総　　　合　　　計</t>
    <rPh sb="0" eb="1">
      <t>ソウ</t>
    </rPh>
    <rPh sb="4" eb="5">
      <t>ゴウ</t>
    </rPh>
    <rPh sb="8" eb="9">
      <t>ケイ</t>
    </rPh>
    <phoneticPr fontId="4"/>
  </si>
  <si>
    <t>東野町</t>
    <rPh sb="0" eb="3">
      <t>ヒガシノチョウ</t>
    </rPh>
    <phoneticPr fontId="4"/>
  </si>
  <si>
    <t>忠海長浜三丁目</t>
    <rPh sb="0" eb="2">
      <t>タダノウミ</t>
    </rPh>
    <rPh sb="2" eb="4">
      <t>ナガハマ</t>
    </rPh>
    <rPh sb="4" eb="7">
      <t>サンチョウメ</t>
    </rPh>
    <phoneticPr fontId="4"/>
  </si>
  <si>
    <t>下野町</t>
    <rPh sb="0" eb="3">
      <t>シモノチョウ</t>
    </rPh>
    <phoneticPr fontId="4"/>
  </si>
  <si>
    <t>忠海長浜一丁目</t>
    <rPh sb="0" eb="2">
      <t>タダノウミ</t>
    </rPh>
    <rPh sb="2" eb="4">
      <t>ナガハマ</t>
    </rPh>
    <rPh sb="4" eb="7">
      <t>イッチョウメ</t>
    </rPh>
    <phoneticPr fontId="4"/>
  </si>
  <si>
    <t>田ノ浦三丁目</t>
    <rPh sb="0" eb="1">
      <t>タ</t>
    </rPh>
    <rPh sb="2" eb="3">
      <t>ウラ</t>
    </rPh>
    <rPh sb="3" eb="6">
      <t>サンチョウメ</t>
    </rPh>
    <phoneticPr fontId="4"/>
  </si>
  <si>
    <t>６５歳以上</t>
    <rPh sb="2" eb="5">
      <t>サイイジョウ</t>
    </rPh>
    <phoneticPr fontId="4"/>
  </si>
  <si>
    <t>総計</t>
    <rPh sb="0" eb="2">
      <t>ソウケイ</t>
    </rPh>
    <phoneticPr fontId="4"/>
  </si>
  <si>
    <t>忠海東町五丁目</t>
    <rPh sb="0" eb="2">
      <t>タダノウミ</t>
    </rPh>
    <rPh sb="2" eb="3">
      <t>ヒガシ</t>
    </rPh>
    <rPh sb="3" eb="4">
      <t>マチ</t>
    </rPh>
    <rPh sb="4" eb="7">
      <t>ゴチョウメ</t>
    </rPh>
    <phoneticPr fontId="4"/>
  </si>
  <si>
    <t>田ノ浦二丁目</t>
    <rPh sb="0" eb="1">
      <t>タ</t>
    </rPh>
    <rPh sb="2" eb="3">
      <t>ウラ</t>
    </rPh>
    <rPh sb="3" eb="6">
      <t>ニチョウメ</t>
    </rPh>
    <phoneticPr fontId="4"/>
  </si>
  <si>
    <t>忠海東町四丁目</t>
    <rPh sb="0" eb="2">
      <t>タダノウミ</t>
    </rPh>
    <rPh sb="2" eb="3">
      <t>ヒガシ</t>
    </rPh>
    <rPh sb="3" eb="4">
      <t>マチ</t>
    </rPh>
    <rPh sb="4" eb="7">
      <t>ヨンチョウメ</t>
    </rPh>
    <phoneticPr fontId="4"/>
  </si>
  <si>
    <t>田ノ浦一丁目</t>
    <rPh sb="0" eb="1">
      <t>タ</t>
    </rPh>
    <rPh sb="2" eb="3">
      <t>ウラ</t>
    </rPh>
    <rPh sb="3" eb="6">
      <t>イッチョウメ</t>
    </rPh>
    <phoneticPr fontId="4"/>
  </si>
  <si>
    <t>忠海東町三丁目</t>
    <rPh sb="0" eb="2">
      <t>タダノウミ</t>
    </rPh>
    <rPh sb="2" eb="3">
      <t>ヒガシ</t>
    </rPh>
    <rPh sb="3" eb="4">
      <t>マチ</t>
    </rPh>
    <rPh sb="4" eb="7">
      <t>サンチョウメ</t>
    </rPh>
    <phoneticPr fontId="4"/>
  </si>
  <si>
    <t>本町四丁目</t>
    <rPh sb="0" eb="2">
      <t>ホンマチ</t>
    </rPh>
    <rPh sb="2" eb="5">
      <t>ヨンチョウメ</t>
    </rPh>
    <phoneticPr fontId="4"/>
  </si>
  <si>
    <t>忠海東町二丁目</t>
    <rPh sb="0" eb="2">
      <t>タダノウミ</t>
    </rPh>
    <rPh sb="2" eb="3">
      <t>ヒガシ</t>
    </rPh>
    <rPh sb="3" eb="4">
      <t>マチ</t>
    </rPh>
    <rPh sb="4" eb="7">
      <t>ニチョウメ</t>
    </rPh>
    <phoneticPr fontId="4"/>
  </si>
  <si>
    <t>本町三丁目</t>
    <rPh sb="0" eb="2">
      <t>ホンマチ</t>
    </rPh>
    <rPh sb="2" eb="5">
      <t>サンチョウメ</t>
    </rPh>
    <phoneticPr fontId="4"/>
  </si>
  <si>
    <t>忠海東町一丁目</t>
    <rPh sb="0" eb="2">
      <t>タダノウミ</t>
    </rPh>
    <rPh sb="2" eb="3">
      <t>ヒガシ</t>
    </rPh>
    <rPh sb="3" eb="4">
      <t>マチ</t>
    </rPh>
    <rPh sb="4" eb="7">
      <t>イッチョウメ</t>
    </rPh>
    <phoneticPr fontId="4"/>
  </si>
  <si>
    <t>本町二丁目</t>
    <rPh sb="0" eb="2">
      <t>ホンマチ</t>
    </rPh>
    <rPh sb="2" eb="5">
      <t>ニチョウメ</t>
    </rPh>
    <phoneticPr fontId="4"/>
  </si>
  <si>
    <t>忠海床浦四丁目</t>
    <rPh sb="0" eb="2">
      <t>タダノウミ</t>
    </rPh>
    <rPh sb="2" eb="4">
      <t>トコウラ</t>
    </rPh>
    <rPh sb="4" eb="7">
      <t>ヨンチョウメ</t>
    </rPh>
    <phoneticPr fontId="4"/>
  </si>
  <si>
    <t>本町一丁目</t>
    <rPh sb="0" eb="2">
      <t>ホンマチ</t>
    </rPh>
    <rPh sb="2" eb="5">
      <t>イッチョウメ</t>
    </rPh>
    <phoneticPr fontId="4"/>
  </si>
  <si>
    <t>忠海床浦三丁目</t>
    <rPh sb="0" eb="2">
      <t>タダノウミ</t>
    </rPh>
    <rPh sb="2" eb="4">
      <t>トコウラ</t>
    </rPh>
    <rPh sb="4" eb="7">
      <t>サンチョウメ</t>
    </rPh>
    <phoneticPr fontId="4"/>
  </si>
  <si>
    <t>港町五丁目</t>
    <rPh sb="0" eb="2">
      <t>ミナトマチ</t>
    </rPh>
    <rPh sb="2" eb="5">
      <t>ゴチョウメ</t>
    </rPh>
    <phoneticPr fontId="4"/>
  </si>
  <si>
    <t>忠海床浦二丁目</t>
    <rPh sb="0" eb="2">
      <t>タダノウミ</t>
    </rPh>
    <rPh sb="2" eb="4">
      <t>トコウラ</t>
    </rPh>
    <rPh sb="4" eb="7">
      <t>ニチョウメ</t>
    </rPh>
    <phoneticPr fontId="4"/>
  </si>
  <si>
    <t>港町四丁目</t>
    <rPh sb="0" eb="2">
      <t>ミナトマチ</t>
    </rPh>
    <rPh sb="2" eb="5">
      <t>ヨンチョウメ</t>
    </rPh>
    <phoneticPr fontId="4"/>
  </si>
  <si>
    <t>忠海床浦一丁目</t>
    <rPh sb="0" eb="2">
      <t>タダノウミ</t>
    </rPh>
    <rPh sb="2" eb="4">
      <t>トコウラ</t>
    </rPh>
    <rPh sb="4" eb="7">
      <t>イッチョウメ</t>
    </rPh>
    <phoneticPr fontId="4"/>
  </si>
  <si>
    <t>港町三丁目</t>
    <rPh sb="0" eb="2">
      <t>ミナトマチ</t>
    </rPh>
    <rPh sb="2" eb="5">
      <t>サンチョウメ</t>
    </rPh>
    <phoneticPr fontId="4"/>
  </si>
  <si>
    <t>忠海中町四丁目</t>
    <rPh sb="0" eb="2">
      <t>タダノウミ</t>
    </rPh>
    <rPh sb="2" eb="4">
      <t>ナカマチ</t>
    </rPh>
    <rPh sb="4" eb="7">
      <t>ヨンチョウメ</t>
    </rPh>
    <phoneticPr fontId="4"/>
  </si>
  <si>
    <t>港町二丁目</t>
    <rPh sb="0" eb="2">
      <t>ミナトマチ</t>
    </rPh>
    <rPh sb="2" eb="5">
      <t>ニチョウメ</t>
    </rPh>
    <phoneticPr fontId="4"/>
  </si>
  <si>
    <t>忠海中町三丁目</t>
    <rPh sb="0" eb="2">
      <t>タダノウミ</t>
    </rPh>
    <rPh sb="2" eb="4">
      <t>ナカマチ</t>
    </rPh>
    <rPh sb="4" eb="7">
      <t>サンチョウメ</t>
    </rPh>
    <phoneticPr fontId="4"/>
  </si>
  <si>
    <t>港町一丁目</t>
    <rPh sb="0" eb="2">
      <t>ミナトマチ</t>
    </rPh>
    <rPh sb="2" eb="5">
      <t>イッチョウメ</t>
    </rPh>
    <phoneticPr fontId="4"/>
  </si>
  <si>
    <t>忠海中町二丁目</t>
    <rPh sb="0" eb="2">
      <t>タダノウミ</t>
    </rPh>
    <rPh sb="2" eb="4">
      <t>ナカチョウ</t>
    </rPh>
    <rPh sb="4" eb="5">
      <t>ニ</t>
    </rPh>
    <rPh sb="5" eb="7">
      <t>チョウメ</t>
    </rPh>
    <phoneticPr fontId="4"/>
  </si>
  <si>
    <t>塩町四丁目</t>
    <rPh sb="0" eb="2">
      <t>シオマチ</t>
    </rPh>
    <rPh sb="2" eb="5">
      <t>ヨンチョウメ</t>
    </rPh>
    <phoneticPr fontId="4"/>
  </si>
  <si>
    <t>忠海中町一丁目</t>
    <rPh sb="0" eb="2">
      <t>タダノウミ</t>
    </rPh>
    <rPh sb="2" eb="4">
      <t>ナカマチ</t>
    </rPh>
    <rPh sb="4" eb="7">
      <t>イッチョウメ</t>
    </rPh>
    <phoneticPr fontId="4"/>
  </si>
  <si>
    <t>塩町三丁目</t>
    <rPh sb="0" eb="2">
      <t>シオマチ</t>
    </rPh>
    <rPh sb="2" eb="5">
      <t>サンチョウメ</t>
    </rPh>
    <phoneticPr fontId="4"/>
  </si>
  <si>
    <t>忠海町</t>
    <rPh sb="0" eb="3">
      <t>タダノウミチョウ</t>
    </rPh>
    <phoneticPr fontId="4"/>
  </si>
  <si>
    <t>塩町二丁目</t>
    <rPh sb="0" eb="2">
      <t>シオマチ</t>
    </rPh>
    <rPh sb="2" eb="5">
      <t>ニチョウメ</t>
    </rPh>
    <phoneticPr fontId="4"/>
  </si>
  <si>
    <t>吉名町</t>
    <rPh sb="0" eb="3">
      <t>ヨシナチョウ</t>
    </rPh>
    <phoneticPr fontId="4"/>
  </si>
  <si>
    <t>塩町一丁目</t>
    <rPh sb="0" eb="2">
      <t>シオマチ</t>
    </rPh>
    <rPh sb="2" eb="3">
      <t>イチ</t>
    </rPh>
    <rPh sb="3" eb="5">
      <t>チョウメ</t>
    </rPh>
    <phoneticPr fontId="4"/>
  </si>
  <si>
    <t>仁賀町</t>
    <rPh sb="0" eb="3">
      <t>ニカチョウ</t>
    </rPh>
    <phoneticPr fontId="4"/>
  </si>
  <si>
    <t>中央五丁目</t>
    <rPh sb="0" eb="2">
      <t>チュウオウ</t>
    </rPh>
    <rPh sb="2" eb="3">
      <t>ゴ</t>
    </rPh>
    <rPh sb="3" eb="5">
      <t>チョウメ</t>
    </rPh>
    <phoneticPr fontId="4"/>
  </si>
  <si>
    <t>田万里町</t>
    <rPh sb="0" eb="4">
      <t>タマリチョウ</t>
    </rPh>
    <phoneticPr fontId="4"/>
  </si>
  <si>
    <t>中央四丁目</t>
    <rPh sb="0" eb="2">
      <t>チュウオウ</t>
    </rPh>
    <rPh sb="2" eb="3">
      <t>４</t>
    </rPh>
    <rPh sb="3" eb="5">
      <t>チョウメ</t>
    </rPh>
    <phoneticPr fontId="4"/>
  </si>
  <si>
    <t>西野町</t>
    <rPh sb="0" eb="3">
      <t>ニシノチョウ</t>
    </rPh>
    <phoneticPr fontId="4"/>
  </si>
  <si>
    <t>中央三丁目</t>
    <rPh sb="0" eb="2">
      <t>チュウオウ</t>
    </rPh>
    <rPh sb="2" eb="5">
      <t>サンチョウメ</t>
    </rPh>
    <phoneticPr fontId="4"/>
  </si>
  <si>
    <t>新庄町</t>
    <rPh sb="0" eb="3">
      <t>シンジョウチョウ</t>
    </rPh>
    <phoneticPr fontId="4"/>
  </si>
  <si>
    <t>中央二丁目</t>
    <rPh sb="0" eb="2">
      <t>チュウオウ</t>
    </rPh>
    <rPh sb="2" eb="3">
      <t>ニ</t>
    </rPh>
    <rPh sb="3" eb="5">
      <t>チョウメ</t>
    </rPh>
    <phoneticPr fontId="4"/>
  </si>
  <si>
    <t>小梨町</t>
    <rPh sb="0" eb="3">
      <t>オナシチョウ</t>
    </rPh>
    <phoneticPr fontId="4"/>
  </si>
  <si>
    <t>中央一丁目</t>
    <rPh sb="0" eb="2">
      <t>チュウオウ</t>
    </rPh>
    <rPh sb="2" eb="5">
      <t>イッチョウメ</t>
    </rPh>
    <phoneticPr fontId="4"/>
  </si>
  <si>
    <t>高崎町</t>
    <rPh sb="0" eb="2">
      <t>タカサキ</t>
    </rPh>
    <rPh sb="2" eb="3">
      <t>マチ</t>
    </rPh>
    <phoneticPr fontId="4"/>
  </si>
  <si>
    <t>竹原町</t>
    <rPh sb="0" eb="3">
      <t>タケハラチョウ</t>
    </rPh>
    <phoneticPr fontId="4"/>
  </si>
  <si>
    <t>世帯数</t>
    <rPh sb="0" eb="3">
      <t>セタイスウ</t>
    </rPh>
    <phoneticPr fontId="4"/>
  </si>
  <si>
    <t>大字名</t>
    <rPh sb="0" eb="2">
      <t>オオアザ</t>
    </rPh>
    <rPh sb="2" eb="3">
      <t>メイ</t>
    </rPh>
    <phoneticPr fontId="4"/>
  </si>
  <si>
    <t>平成３１年４月３０日現在</t>
    <rPh sb="0" eb="2">
      <t>ヘイセイ</t>
    </rPh>
    <rPh sb="4" eb="5">
      <t>ネン</t>
    </rPh>
    <rPh sb="9" eb="10">
      <t>ニチ</t>
    </rPh>
    <rPh sb="10" eb="12">
      <t>ゲンザイ</t>
    </rPh>
    <phoneticPr fontId="4"/>
  </si>
  <si>
    <t>ｋ㎡</t>
    <phoneticPr fontId="4"/>
  </si>
  <si>
    <t>面積</t>
    <rPh sb="0" eb="2">
      <t>メンセキ</t>
    </rPh>
    <phoneticPr fontId="4"/>
  </si>
  <si>
    <t>平成27年国勢調査</t>
    <rPh sb="0" eb="2">
      <t>ヘイセイ</t>
    </rPh>
    <rPh sb="4" eb="5">
      <t>ネン</t>
    </rPh>
    <rPh sb="5" eb="7">
      <t>コクセイ</t>
    </rPh>
    <rPh sb="7" eb="9">
      <t>チョウサ</t>
    </rPh>
    <phoneticPr fontId="4"/>
  </si>
  <si>
    <t>広島県竹原市</t>
    <rPh sb="0" eb="3">
      <t>ヒロシマケン</t>
    </rPh>
    <rPh sb="3" eb="6">
      <t>タケハラシ</t>
    </rPh>
    <phoneticPr fontId="4"/>
  </si>
  <si>
    <t>人 口 及 び 世 帯 数（日本人＋外国人）</t>
    <rPh sb="0" eb="1">
      <t>ヒト</t>
    </rPh>
    <rPh sb="2" eb="3">
      <t>クチ</t>
    </rPh>
    <rPh sb="4" eb="5">
      <t>オヨ</t>
    </rPh>
    <rPh sb="8" eb="9">
      <t>ヨ</t>
    </rPh>
    <rPh sb="10" eb="11">
      <t>オビ</t>
    </rPh>
    <rPh sb="12" eb="13">
      <t>カズ</t>
    </rPh>
    <rPh sb="14" eb="17">
      <t>ニホンジン</t>
    </rPh>
    <rPh sb="18" eb="20">
      <t>ガイコク</t>
    </rPh>
    <rPh sb="20" eb="21">
      <t>ジン</t>
    </rPh>
    <phoneticPr fontId="4"/>
  </si>
  <si>
    <t>％</t>
    <phoneticPr fontId="4"/>
  </si>
  <si>
    <t xml:space="preserve">  </t>
    <phoneticPr fontId="4"/>
  </si>
  <si>
    <t>令和元年５月３１日現在</t>
    <rPh sb="0" eb="2">
      <t>レイワ</t>
    </rPh>
    <rPh sb="2" eb="4">
      <t>ガンネン</t>
    </rPh>
    <rPh sb="5" eb="6">
      <t>ガツ</t>
    </rPh>
    <rPh sb="8" eb="9">
      <t>ニチ</t>
    </rPh>
    <rPh sb="9" eb="11">
      <t>ゲンザイ</t>
    </rPh>
    <phoneticPr fontId="4"/>
  </si>
  <si>
    <t>ｋ㎡</t>
    <phoneticPr fontId="4"/>
  </si>
  <si>
    <t>％</t>
    <phoneticPr fontId="4"/>
  </si>
  <si>
    <t xml:space="preserve">  </t>
    <phoneticPr fontId="4"/>
  </si>
  <si>
    <t>令和元年６月３０日現在</t>
    <rPh sb="0" eb="2">
      <t>レイワ</t>
    </rPh>
    <rPh sb="2" eb="4">
      <t>ガンネン</t>
    </rPh>
    <rPh sb="5" eb="6">
      <t>ガツ</t>
    </rPh>
    <rPh sb="8" eb="9">
      <t>ニチ</t>
    </rPh>
    <rPh sb="9" eb="11">
      <t>ゲンザイ</t>
    </rPh>
    <phoneticPr fontId="4"/>
  </si>
  <si>
    <t>ｋ㎡</t>
    <phoneticPr fontId="4"/>
  </si>
  <si>
    <t>％</t>
    <phoneticPr fontId="4"/>
  </si>
  <si>
    <t xml:space="preserve">  </t>
    <phoneticPr fontId="4"/>
  </si>
  <si>
    <t>令和元年７月３１日</t>
    <rPh sb="0" eb="4">
      <t>レイワガンネン</t>
    </rPh>
    <rPh sb="5" eb="6">
      <t>ガツ</t>
    </rPh>
    <rPh sb="8" eb="9">
      <t>ニチ</t>
    </rPh>
    <phoneticPr fontId="4"/>
  </si>
  <si>
    <t>ｋ㎡</t>
    <phoneticPr fontId="4"/>
  </si>
  <si>
    <t>％</t>
    <phoneticPr fontId="4"/>
  </si>
  <si>
    <t xml:space="preserve">  </t>
    <phoneticPr fontId="4"/>
  </si>
  <si>
    <t>令和元年８月３１日現在</t>
    <rPh sb="0" eb="2">
      <t>レイワ</t>
    </rPh>
    <rPh sb="2" eb="4">
      <t>ガンネン</t>
    </rPh>
    <rPh sb="5" eb="6">
      <t>ガツ</t>
    </rPh>
    <rPh sb="8" eb="9">
      <t>ニチ</t>
    </rPh>
    <rPh sb="9" eb="11">
      <t>ゲンザイ</t>
    </rPh>
    <phoneticPr fontId="4"/>
  </si>
  <si>
    <t>ｋ㎡</t>
    <phoneticPr fontId="4"/>
  </si>
  <si>
    <t>％</t>
    <phoneticPr fontId="4"/>
  </si>
  <si>
    <t xml:space="preserve">  </t>
    <phoneticPr fontId="4"/>
  </si>
  <si>
    <t>令和元年９月３０日現在</t>
    <rPh sb="0" eb="2">
      <t>レイワ</t>
    </rPh>
    <rPh sb="2" eb="3">
      <t>ゲン</t>
    </rPh>
    <rPh sb="3" eb="4">
      <t>ネン</t>
    </rPh>
    <rPh sb="8" eb="9">
      <t>ニチ</t>
    </rPh>
    <rPh sb="9" eb="11">
      <t>ゲンザイ</t>
    </rPh>
    <phoneticPr fontId="4"/>
  </si>
  <si>
    <t>ｋ㎡</t>
    <phoneticPr fontId="4"/>
  </si>
  <si>
    <t>％</t>
    <phoneticPr fontId="4"/>
  </si>
  <si>
    <t xml:space="preserve">  </t>
    <phoneticPr fontId="4"/>
  </si>
  <si>
    <t>令和元年１０月３１日</t>
    <rPh sb="0" eb="4">
      <t>レイワガンネン</t>
    </rPh>
    <rPh sb="6" eb="7">
      <t>ガツ</t>
    </rPh>
    <rPh sb="9" eb="10">
      <t>ニチ</t>
    </rPh>
    <phoneticPr fontId="4"/>
  </si>
  <si>
    <t>ｋ㎡</t>
    <phoneticPr fontId="4"/>
  </si>
  <si>
    <t>％</t>
    <phoneticPr fontId="4"/>
  </si>
  <si>
    <t xml:space="preserve">  </t>
    <phoneticPr fontId="4"/>
  </si>
  <si>
    <t>令和元年１１月３０日現在</t>
    <rPh sb="0" eb="2">
      <t>レイワ</t>
    </rPh>
    <rPh sb="2" eb="4">
      <t>ガンネン</t>
    </rPh>
    <rPh sb="9" eb="10">
      <t>ニチ</t>
    </rPh>
    <rPh sb="10" eb="12">
      <t>ゲンザイ</t>
    </rPh>
    <phoneticPr fontId="4"/>
  </si>
  <si>
    <t>ｋ㎡</t>
    <phoneticPr fontId="4"/>
  </si>
  <si>
    <t>％</t>
    <phoneticPr fontId="4"/>
  </si>
  <si>
    <t xml:space="preserve">  </t>
    <phoneticPr fontId="4"/>
  </si>
  <si>
    <t>現在</t>
    <rPh sb="0" eb="2">
      <t>ゲンザイ</t>
    </rPh>
    <phoneticPr fontId="4"/>
  </si>
  <si>
    <t>令和元年１２月３１日</t>
    <rPh sb="0" eb="1">
      <t>レイ</t>
    </rPh>
    <rPh sb="1" eb="2">
      <t>ワ</t>
    </rPh>
    <rPh sb="2" eb="4">
      <t>ガンネン１</t>
    </rPh>
    <rPh sb="5" eb="10">
      <t>ニチ</t>
    </rPh>
    <phoneticPr fontId="4"/>
  </si>
  <si>
    <t>ｋ㎡</t>
    <phoneticPr fontId="4"/>
  </si>
  <si>
    <t>人</t>
    <rPh sb="0" eb="1">
      <t>ニン</t>
    </rPh>
    <phoneticPr fontId="10"/>
  </si>
  <si>
    <t>死亡者数</t>
    <rPh sb="0" eb="3">
      <t>シボウシャ</t>
    </rPh>
    <rPh sb="3" eb="4">
      <t>スウ</t>
    </rPh>
    <phoneticPr fontId="10"/>
  </si>
  <si>
    <t>出生者数</t>
    <rPh sb="0" eb="2">
      <t>シュッショウ</t>
    </rPh>
    <rPh sb="2" eb="3">
      <t>シャ</t>
    </rPh>
    <rPh sb="3" eb="4">
      <t>スウ</t>
    </rPh>
    <phoneticPr fontId="10"/>
  </si>
  <si>
    <t>％</t>
  </si>
  <si>
    <t>高齢化率</t>
    <rPh sb="0" eb="3">
      <t>コウレイカ</t>
    </rPh>
    <rPh sb="3" eb="4">
      <t>リツ</t>
    </rPh>
    <phoneticPr fontId="10"/>
  </si>
  <si>
    <t>人口には外国人住民も含んでいます。</t>
    <rPh sb="0" eb="2">
      <t>ジンコウ</t>
    </rPh>
    <rPh sb="4" eb="6">
      <t>ガイコク</t>
    </rPh>
    <rPh sb="6" eb="7">
      <t>ジン</t>
    </rPh>
    <rPh sb="7" eb="9">
      <t>ジュウミン</t>
    </rPh>
    <rPh sb="10" eb="11">
      <t>フク</t>
    </rPh>
    <phoneticPr fontId="10"/>
  </si>
  <si>
    <t>女</t>
    <rPh sb="0" eb="1">
      <t>オンナ</t>
    </rPh>
    <phoneticPr fontId="10"/>
  </si>
  <si>
    <t>※平成24年7月9日の住民基本台帳法の改正により，</t>
    <rPh sb="1" eb="3">
      <t>ヘイセイ</t>
    </rPh>
    <rPh sb="5" eb="6">
      <t>ネン</t>
    </rPh>
    <rPh sb="7" eb="8">
      <t>ガツ</t>
    </rPh>
    <rPh sb="9" eb="10">
      <t>ニチ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カイセイ</t>
    </rPh>
    <phoneticPr fontId="10"/>
  </si>
  <si>
    <t>男</t>
    <rPh sb="0" eb="1">
      <t>オトコ</t>
    </rPh>
    <phoneticPr fontId="10"/>
  </si>
  <si>
    <t xml:space="preserve">  </t>
  </si>
  <si>
    <t>世帯</t>
    <rPh sb="0" eb="2">
      <t>セタイ</t>
    </rPh>
    <phoneticPr fontId="10"/>
  </si>
  <si>
    <t>前年より</t>
    <rPh sb="0" eb="2">
      <t>ゼンネン</t>
    </rPh>
    <phoneticPr fontId="10"/>
  </si>
  <si>
    <t>前月より</t>
    <rPh sb="0" eb="2">
      <t>ゼンゲツ</t>
    </rPh>
    <phoneticPr fontId="10"/>
  </si>
  <si>
    <t>６５歳以上人口</t>
    <rPh sb="2" eb="5">
      <t>サイイジョウ</t>
    </rPh>
    <rPh sb="5" eb="7">
      <t>ジンコウ</t>
    </rPh>
    <phoneticPr fontId="10"/>
  </si>
  <si>
    <t>福田町</t>
    <rPh sb="0" eb="3">
      <t>フクダチョウ</t>
    </rPh>
    <phoneticPr fontId="10"/>
  </si>
  <si>
    <t>計</t>
    <rPh sb="0" eb="1">
      <t>ケイ</t>
    </rPh>
    <phoneticPr fontId="10"/>
  </si>
  <si>
    <t>総　　　合　　　計</t>
    <rPh sb="0" eb="1">
      <t>ソウ</t>
    </rPh>
    <rPh sb="4" eb="5">
      <t>ゴウ</t>
    </rPh>
    <rPh sb="8" eb="9">
      <t>ケイ</t>
    </rPh>
    <phoneticPr fontId="10"/>
  </si>
  <si>
    <t>東野町</t>
    <rPh sb="0" eb="3">
      <t>ヒガシノチョウ</t>
    </rPh>
    <phoneticPr fontId="10"/>
  </si>
  <si>
    <t>忠海長浜三丁目</t>
    <rPh sb="0" eb="2">
      <t>タダノウミ</t>
    </rPh>
    <rPh sb="2" eb="4">
      <t>ナガハマ</t>
    </rPh>
    <rPh sb="4" eb="7">
      <t>サンチョウメ</t>
    </rPh>
    <phoneticPr fontId="10"/>
  </si>
  <si>
    <t>下野町</t>
    <rPh sb="0" eb="3">
      <t>シモノチョウ</t>
    </rPh>
    <phoneticPr fontId="10"/>
  </si>
  <si>
    <t>忠海長浜一丁目</t>
    <rPh sb="0" eb="2">
      <t>タダノウミ</t>
    </rPh>
    <rPh sb="2" eb="4">
      <t>ナガハマ</t>
    </rPh>
    <rPh sb="4" eb="7">
      <t>イッチョウメ</t>
    </rPh>
    <phoneticPr fontId="10"/>
  </si>
  <si>
    <t>田ノ浦三丁目</t>
    <rPh sb="0" eb="1">
      <t>タ</t>
    </rPh>
    <rPh sb="2" eb="3">
      <t>ウラ</t>
    </rPh>
    <rPh sb="3" eb="6">
      <t>サンチョウメ</t>
    </rPh>
    <phoneticPr fontId="10"/>
  </si>
  <si>
    <t>６５歳以上</t>
    <rPh sb="2" eb="5">
      <t>サイイジョウ</t>
    </rPh>
    <phoneticPr fontId="10"/>
  </si>
  <si>
    <t>総計</t>
    <rPh sb="0" eb="2">
      <t>ソウケイ</t>
    </rPh>
    <phoneticPr fontId="10"/>
  </si>
  <si>
    <t>忠海東町五丁目</t>
    <rPh sb="0" eb="2">
      <t>タダノウミ</t>
    </rPh>
    <rPh sb="2" eb="3">
      <t>ヒガシ</t>
    </rPh>
    <rPh sb="3" eb="4">
      <t>マチ</t>
    </rPh>
    <rPh sb="4" eb="7">
      <t>ゴチョウメ</t>
    </rPh>
    <phoneticPr fontId="10"/>
  </si>
  <si>
    <t>田ノ浦二丁目</t>
    <rPh sb="0" eb="1">
      <t>タ</t>
    </rPh>
    <rPh sb="2" eb="3">
      <t>ウラ</t>
    </rPh>
    <rPh sb="3" eb="6">
      <t>ニチョウメ</t>
    </rPh>
    <phoneticPr fontId="10"/>
  </si>
  <si>
    <t>忠海東町四丁目</t>
    <rPh sb="0" eb="2">
      <t>タダノウミ</t>
    </rPh>
    <rPh sb="2" eb="3">
      <t>ヒガシ</t>
    </rPh>
    <rPh sb="3" eb="4">
      <t>マチ</t>
    </rPh>
    <rPh sb="4" eb="7">
      <t>ヨンチョウメ</t>
    </rPh>
    <phoneticPr fontId="10"/>
  </si>
  <si>
    <t>田ノ浦一丁目</t>
    <rPh sb="0" eb="1">
      <t>タ</t>
    </rPh>
    <rPh sb="2" eb="3">
      <t>ウラ</t>
    </rPh>
    <rPh sb="3" eb="6">
      <t>イッチョウメ</t>
    </rPh>
    <phoneticPr fontId="10"/>
  </si>
  <si>
    <t>忠海東町三丁目</t>
    <rPh sb="0" eb="2">
      <t>タダノウミ</t>
    </rPh>
    <rPh sb="2" eb="3">
      <t>ヒガシ</t>
    </rPh>
    <rPh sb="3" eb="4">
      <t>マチ</t>
    </rPh>
    <rPh sb="4" eb="7">
      <t>サンチョウメ</t>
    </rPh>
    <phoneticPr fontId="10"/>
  </si>
  <si>
    <t>本町四丁目</t>
    <rPh sb="0" eb="2">
      <t>ホンマチ</t>
    </rPh>
    <rPh sb="2" eb="5">
      <t>ヨンチョウメ</t>
    </rPh>
    <phoneticPr fontId="10"/>
  </si>
  <si>
    <t>忠海東町二丁目</t>
    <rPh sb="0" eb="2">
      <t>タダノウミ</t>
    </rPh>
    <rPh sb="2" eb="3">
      <t>ヒガシ</t>
    </rPh>
    <rPh sb="3" eb="4">
      <t>マチ</t>
    </rPh>
    <rPh sb="4" eb="7">
      <t>ニチョウメ</t>
    </rPh>
    <phoneticPr fontId="10"/>
  </si>
  <si>
    <t>本町三丁目</t>
    <rPh sb="0" eb="2">
      <t>ホンマチ</t>
    </rPh>
    <rPh sb="2" eb="5">
      <t>サンチョウメ</t>
    </rPh>
    <phoneticPr fontId="10"/>
  </si>
  <si>
    <t>忠海東町一丁目</t>
    <rPh sb="0" eb="2">
      <t>タダノウミ</t>
    </rPh>
    <rPh sb="2" eb="3">
      <t>ヒガシ</t>
    </rPh>
    <rPh sb="3" eb="4">
      <t>マチ</t>
    </rPh>
    <rPh sb="4" eb="7">
      <t>イッチョウメ</t>
    </rPh>
    <phoneticPr fontId="10"/>
  </si>
  <si>
    <t>本町二丁目</t>
    <rPh sb="0" eb="2">
      <t>ホンマチ</t>
    </rPh>
    <rPh sb="2" eb="5">
      <t>ニチョウメ</t>
    </rPh>
    <phoneticPr fontId="10"/>
  </si>
  <si>
    <t>忠海床浦四丁目</t>
    <rPh sb="0" eb="2">
      <t>タダノウミ</t>
    </rPh>
    <rPh sb="2" eb="4">
      <t>トコウラ</t>
    </rPh>
    <rPh sb="4" eb="7">
      <t>ヨンチョウメ</t>
    </rPh>
    <phoneticPr fontId="10"/>
  </si>
  <si>
    <t>本町一丁目</t>
    <rPh sb="0" eb="2">
      <t>ホンマチ</t>
    </rPh>
    <rPh sb="2" eb="5">
      <t>イッチョウメ</t>
    </rPh>
    <phoneticPr fontId="10"/>
  </si>
  <si>
    <t>忠海床浦三丁目</t>
    <rPh sb="0" eb="2">
      <t>タダノウミ</t>
    </rPh>
    <rPh sb="2" eb="4">
      <t>トコウラ</t>
    </rPh>
    <rPh sb="4" eb="7">
      <t>サンチョウメ</t>
    </rPh>
    <phoneticPr fontId="10"/>
  </si>
  <si>
    <t>港町五丁目</t>
    <rPh sb="0" eb="2">
      <t>ミナトマチ</t>
    </rPh>
    <rPh sb="2" eb="5">
      <t>ゴチョウメ</t>
    </rPh>
    <phoneticPr fontId="10"/>
  </si>
  <si>
    <t>忠海床浦二丁目</t>
    <rPh sb="0" eb="2">
      <t>タダノウミ</t>
    </rPh>
    <rPh sb="2" eb="4">
      <t>トコウラ</t>
    </rPh>
    <rPh sb="4" eb="7">
      <t>ニチョウメ</t>
    </rPh>
    <phoneticPr fontId="10"/>
  </si>
  <si>
    <t>港町四丁目</t>
    <rPh sb="0" eb="2">
      <t>ミナトマチ</t>
    </rPh>
    <rPh sb="2" eb="5">
      <t>ヨンチョウメ</t>
    </rPh>
    <phoneticPr fontId="10"/>
  </si>
  <si>
    <t>忠海床浦一丁目</t>
    <rPh sb="0" eb="2">
      <t>タダノウミ</t>
    </rPh>
    <rPh sb="2" eb="4">
      <t>トコウラ</t>
    </rPh>
    <rPh sb="4" eb="7">
      <t>イッチョウメ</t>
    </rPh>
    <phoneticPr fontId="10"/>
  </si>
  <si>
    <t>港町三丁目</t>
    <rPh sb="0" eb="2">
      <t>ミナトマチ</t>
    </rPh>
    <rPh sb="2" eb="5">
      <t>サンチョウメ</t>
    </rPh>
    <phoneticPr fontId="10"/>
  </si>
  <si>
    <t>忠海中町四丁目</t>
    <rPh sb="0" eb="2">
      <t>タダノウミ</t>
    </rPh>
    <rPh sb="2" eb="4">
      <t>ナカマチ</t>
    </rPh>
    <rPh sb="4" eb="7">
      <t>ヨンチョウメ</t>
    </rPh>
    <phoneticPr fontId="10"/>
  </si>
  <si>
    <t>港町二丁目</t>
    <rPh sb="0" eb="2">
      <t>ミナトマチ</t>
    </rPh>
    <rPh sb="2" eb="5">
      <t>ニチョウメ</t>
    </rPh>
    <phoneticPr fontId="10"/>
  </si>
  <si>
    <t>忠海中町三丁目</t>
    <rPh sb="0" eb="2">
      <t>タダノウミ</t>
    </rPh>
    <rPh sb="2" eb="4">
      <t>ナカマチ</t>
    </rPh>
    <rPh sb="4" eb="7">
      <t>サンチョウメ</t>
    </rPh>
    <phoneticPr fontId="10"/>
  </si>
  <si>
    <t>港町一丁目</t>
    <rPh sb="0" eb="2">
      <t>ミナトマチ</t>
    </rPh>
    <rPh sb="2" eb="5">
      <t>イッチョウメ</t>
    </rPh>
    <phoneticPr fontId="10"/>
  </si>
  <si>
    <t>忠海中町二丁目</t>
    <rPh sb="0" eb="2">
      <t>タダノウミ</t>
    </rPh>
    <rPh sb="2" eb="4">
      <t>ナカチョウ</t>
    </rPh>
    <rPh sb="4" eb="5">
      <t>ニ</t>
    </rPh>
    <rPh sb="5" eb="7">
      <t>チョウメ</t>
    </rPh>
    <phoneticPr fontId="10"/>
  </si>
  <si>
    <t>塩町四丁目</t>
    <rPh sb="0" eb="2">
      <t>シオマチ</t>
    </rPh>
    <rPh sb="2" eb="5">
      <t>ヨンチョウメ</t>
    </rPh>
    <phoneticPr fontId="10"/>
  </si>
  <si>
    <t>忠海中町一丁目</t>
    <rPh sb="0" eb="2">
      <t>タダノウミ</t>
    </rPh>
    <rPh sb="2" eb="4">
      <t>ナカマチ</t>
    </rPh>
    <rPh sb="4" eb="7">
      <t>イッチョウメ</t>
    </rPh>
    <phoneticPr fontId="10"/>
  </si>
  <si>
    <t>塩町三丁目</t>
    <rPh sb="0" eb="2">
      <t>シオマチ</t>
    </rPh>
    <rPh sb="2" eb="5">
      <t>サンチョウメ</t>
    </rPh>
    <phoneticPr fontId="10"/>
  </si>
  <si>
    <t>忠海町</t>
    <rPh sb="0" eb="3">
      <t>タダノウミチョウ</t>
    </rPh>
    <phoneticPr fontId="10"/>
  </si>
  <si>
    <t>塩町二丁目</t>
    <rPh sb="0" eb="2">
      <t>シオマチ</t>
    </rPh>
    <rPh sb="2" eb="5">
      <t>ニチョウメ</t>
    </rPh>
    <phoneticPr fontId="10"/>
  </si>
  <si>
    <t>吉名町</t>
    <rPh sb="0" eb="3">
      <t>ヨシナチョウ</t>
    </rPh>
    <phoneticPr fontId="10"/>
  </si>
  <si>
    <t>塩町一丁目</t>
    <rPh sb="0" eb="2">
      <t>シオマチ</t>
    </rPh>
    <rPh sb="2" eb="3">
      <t>イチ</t>
    </rPh>
    <rPh sb="3" eb="5">
      <t>チョウメ</t>
    </rPh>
    <phoneticPr fontId="10"/>
  </si>
  <si>
    <t>仁賀町</t>
    <rPh sb="0" eb="3">
      <t>ニカチョウ</t>
    </rPh>
    <phoneticPr fontId="10"/>
  </si>
  <si>
    <t>中央五丁目</t>
    <rPh sb="0" eb="2">
      <t>チュウオウ</t>
    </rPh>
    <rPh sb="2" eb="3">
      <t>ゴ</t>
    </rPh>
    <rPh sb="3" eb="5">
      <t>チョウメ</t>
    </rPh>
    <phoneticPr fontId="10"/>
  </si>
  <si>
    <t>田万里町</t>
    <rPh sb="0" eb="4">
      <t>タマリチョウ</t>
    </rPh>
    <phoneticPr fontId="10"/>
  </si>
  <si>
    <t>中央四丁目</t>
    <rPh sb="0" eb="2">
      <t>チュウオウ</t>
    </rPh>
    <rPh sb="2" eb="3">
      <t>４</t>
    </rPh>
    <rPh sb="3" eb="5">
      <t>チョウメ</t>
    </rPh>
    <phoneticPr fontId="10"/>
  </si>
  <si>
    <t>西野町</t>
    <rPh sb="0" eb="3">
      <t>ニシノチョウ</t>
    </rPh>
    <phoneticPr fontId="10"/>
  </si>
  <si>
    <t>中央三丁目</t>
    <rPh sb="0" eb="2">
      <t>チュウオウ</t>
    </rPh>
    <rPh sb="2" eb="5">
      <t>サンチョウメ</t>
    </rPh>
    <phoneticPr fontId="10"/>
  </si>
  <si>
    <t>新庄町</t>
    <rPh sb="0" eb="3">
      <t>シンジョウチョウ</t>
    </rPh>
    <phoneticPr fontId="10"/>
  </si>
  <si>
    <t>中央二丁目</t>
    <rPh sb="0" eb="2">
      <t>チュウオウ</t>
    </rPh>
    <rPh sb="2" eb="3">
      <t>ニ</t>
    </rPh>
    <rPh sb="3" eb="5">
      <t>チョウメ</t>
    </rPh>
    <phoneticPr fontId="10"/>
  </si>
  <si>
    <t>小梨町</t>
    <rPh sb="0" eb="3">
      <t>オナシチョウ</t>
    </rPh>
    <phoneticPr fontId="10"/>
  </si>
  <si>
    <t>中央一丁目</t>
    <rPh sb="0" eb="2">
      <t>チュウオウ</t>
    </rPh>
    <rPh sb="2" eb="5">
      <t>イッチョウメ</t>
    </rPh>
    <phoneticPr fontId="10"/>
  </si>
  <si>
    <t>高崎町</t>
    <rPh sb="0" eb="2">
      <t>タカサキ</t>
    </rPh>
    <rPh sb="2" eb="3">
      <t>マチ</t>
    </rPh>
    <phoneticPr fontId="10"/>
  </si>
  <si>
    <t>竹原町</t>
    <rPh sb="0" eb="3">
      <t>タケハラチョウ</t>
    </rPh>
    <phoneticPr fontId="10"/>
  </si>
  <si>
    <t>世帯数</t>
    <rPh sb="0" eb="3">
      <t>セタイスウ</t>
    </rPh>
    <phoneticPr fontId="10"/>
  </si>
  <si>
    <t>大字名</t>
    <rPh sb="0" eb="2">
      <t>オオアザ</t>
    </rPh>
    <rPh sb="2" eb="3">
      <t>メイ</t>
    </rPh>
    <phoneticPr fontId="10"/>
  </si>
  <si>
    <t>現在</t>
    <rPh sb="0" eb="2">
      <t>ゲンザイ</t>
    </rPh>
    <phoneticPr fontId="10"/>
  </si>
  <si>
    <t>令和2年１月３１日</t>
    <rPh sb="0" eb="2">
      <t>レイワ</t>
    </rPh>
    <rPh sb="3" eb="4">
      <t>ネン</t>
    </rPh>
    <rPh sb="5" eb="6">
      <t>ガツ</t>
    </rPh>
    <rPh sb="8" eb="9">
      <t>ニチ</t>
    </rPh>
    <phoneticPr fontId="10"/>
  </si>
  <si>
    <t>ｋ㎡</t>
  </si>
  <si>
    <t>面積</t>
    <rPh sb="0" eb="2">
      <t>メンセキ</t>
    </rPh>
    <phoneticPr fontId="10"/>
  </si>
  <si>
    <t>平成27年国勢調査</t>
    <rPh sb="0" eb="2">
      <t>ヘイセイ</t>
    </rPh>
    <rPh sb="4" eb="5">
      <t>ネン</t>
    </rPh>
    <rPh sb="5" eb="7">
      <t>コクセイ</t>
    </rPh>
    <rPh sb="7" eb="9">
      <t>チョウサ</t>
    </rPh>
    <phoneticPr fontId="10"/>
  </si>
  <si>
    <t>広島県竹原市</t>
    <rPh sb="0" eb="3">
      <t>ヒロシマケン</t>
    </rPh>
    <rPh sb="3" eb="6">
      <t>タケハラシ</t>
    </rPh>
    <phoneticPr fontId="10"/>
  </si>
  <si>
    <t>人 口 及 び 世 帯 数（日本人＋外国人）</t>
    <rPh sb="0" eb="1">
      <t>ヒト</t>
    </rPh>
    <rPh sb="2" eb="3">
      <t>クチ</t>
    </rPh>
    <rPh sb="4" eb="5">
      <t>オヨ</t>
    </rPh>
    <rPh sb="8" eb="9">
      <t>ヨ</t>
    </rPh>
    <rPh sb="10" eb="11">
      <t>オビ</t>
    </rPh>
    <rPh sb="12" eb="13">
      <t>カズ</t>
    </rPh>
    <rPh sb="14" eb="17">
      <t>ニホンジン</t>
    </rPh>
    <rPh sb="18" eb="20">
      <t>ガイコク</t>
    </rPh>
    <rPh sb="20" eb="21">
      <t>ジン</t>
    </rPh>
    <phoneticPr fontId="10"/>
  </si>
  <si>
    <t>人</t>
    <rPh sb="0" eb="1">
      <t>ニン</t>
    </rPh>
    <phoneticPr fontId="14"/>
  </si>
  <si>
    <t>死亡者数</t>
    <rPh sb="0" eb="3">
      <t>シボウシャ</t>
    </rPh>
    <rPh sb="3" eb="4">
      <t>スウ</t>
    </rPh>
    <phoneticPr fontId="14"/>
  </si>
  <si>
    <t>出生者数</t>
    <rPh sb="0" eb="2">
      <t>シュッショウ</t>
    </rPh>
    <rPh sb="2" eb="3">
      <t>シャ</t>
    </rPh>
    <rPh sb="3" eb="4">
      <t>スウ</t>
    </rPh>
    <phoneticPr fontId="14"/>
  </si>
  <si>
    <t>高齢化率</t>
    <rPh sb="0" eb="3">
      <t>コウレイカ</t>
    </rPh>
    <rPh sb="3" eb="4">
      <t>リツ</t>
    </rPh>
    <phoneticPr fontId="14"/>
  </si>
  <si>
    <t>人口には外国人住民も含んでいます。</t>
    <rPh sb="0" eb="2">
      <t>ジンコウ</t>
    </rPh>
    <rPh sb="4" eb="6">
      <t>ガイコク</t>
    </rPh>
    <rPh sb="6" eb="7">
      <t>ジン</t>
    </rPh>
    <rPh sb="7" eb="9">
      <t>ジュウミン</t>
    </rPh>
    <rPh sb="10" eb="11">
      <t>フク</t>
    </rPh>
    <phoneticPr fontId="14"/>
  </si>
  <si>
    <t>女</t>
    <rPh sb="0" eb="1">
      <t>オンナ</t>
    </rPh>
    <phoneticPr fontId="14"/>
  </si>
  <si>
    <t>※平成24年7月9日の住民基本台帳法の改正により，</t>
    <rPh sb="1" eb="3">
      <t>ヘイセイ</t>
    </rPh>
    <rPh sb="5" eb="6">
      <t>ネン</t>
    </rPh>
    <rPh sb="7" eb="8">
      <t>ガツ</t>
    </rPh>
    <rPh sb="9" eb="10">
      <t>ニチ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カイセイ</t>
    </rPh>
    <phoneticPr fontId="14"/>
  </si>
  <si>
    <t>男</t>
    <rPh sb="0" eb="1">
      <t>オトコ</t>
    </rPh>
    <phoneticPr fontId="14"/>
  </si>
  <si>
    <t>世帯</t>
    <rPh sb="0" eb="2">
      <t>セタイ</t>
    </rPh>
    <phoneticPr fontId="14"/>
  </si>
  <si>
    <t>前年より</t>
    <rPh sb="0" eb="2">
      <t>ゼンネン</t>
    </rPh>
    <phoneticPr fontId="14"/>
  </si>
  <si>
    <t>前月より</t>
    <rPh sb="0" eb="2">
      <t>ゼンゲツ</t>
    </rPh>
    <phoneticPr fontId="14"/>
  </si>
  <si>
    <t>６５歳以上人口</t>
    <rPh sb="2" eb="5">
      <t>サイイジョウ</t>
    </rPh>
    <rPh sb="5" eb="7">
      <t>ジンコウ</t>
    </rPh>
    <phoneticPr fontId="14"/>
  </si>
  <si>
    <t>福田町</t>
    <rPh sb="0" eb="3">
      <t>フクダチョウ</t>
    </rPh>
    <phoneticPr fontId="14"/>
  </si>
  <si>
    <t>計</t>
    <rPh sb="0" eb="1">
      <t>ケイ</t>
    </rPh>
    <phoneticPr fontId="14"/>
  </si>
  <si>
    <t>総　　　合　　　計</t>
    <rPh sb="0" eb="1">
      <t>ソウ</t>
    </rPh>
    <rPh sb="4" eb="5">
      <t>ゴウ</t>
    </rPh>
    <rPh sb="8" eb="9">
      <t>ケイ</t>
    </rPh>
    <phoneticPr fontId="14"/>
  </si>
  <si>
    <t>東野町</t>
    <rPh sb="0" eb="3">
      <t>ヒガシノチョウ</t>
    </rPh>
    <phoneticPr fontId="14"/>
  </si>
  <si>
    <t>忠海長浜三丁目</t>
    <rPh sb="0" eb="2">
      <t>タダノウミ</t>
    </rPh>
    <rPh sb="2" eb="4">
      <t>ナガハマ</t>
    </rPh>
    <rPh sb="4" eb="7">
      <t>サンチョウメ</t>
    </rPh>
    <phoneticPr fontId="14"/>
  </si>
  <si>
    <t>下野町</t>
    <rPh sb="0" eb="3">
      <t>シモノチョウ</t>
    </rPh>
    <phoneticPr fontId="14"/>
  </si>
  <si>
    <t>忠海長浜一丁目</t>
    <rPh sb="0" eb="2">
      <t>タダノウミ</t>
    </rPh>
    <rPh sb="2" eb="4">
      <t>ナガハマ</t>
    </rPh>
    <rPh sb="4" eb="7">
      <t>イッチョウメ</t>
    </rPh>
    <phoneticPr fontId="14"/>
  </si>
  <si>
    <t>田ノ浦三丁目</t>
    <rPh sb="0" eb="1">
      <t>タ</t>
    </rPh>
    <rPh sb="2" eb="3">
      <t>ウラ</t>
    </rPh>
    <rPh sb="3" eb="6">
      <t>サンチョウメ</t>
    </rPh>
    <phoneticPr fontId="14"/>
  </si>
  <si>
    <t>６５歳以上</t>
    <rPh sb="2" eb="5">
      <t>サイイジョウ</t>
    </rPh>
    <phoneticPr fontId="14"/>
  </si>
  <si>
    <t>総計</t>
    <rPh sb="0" eb="2">
      <t>ソウケイ</t>
    </rPh>
    <phoneticPr fontId="14"/>
  </si>
  <si>
    <t>忠海東町五丁目</t>
    <rPh sb="0" eb="2">
      <t>タダノウミ</t>
    </rPh>
    <rPh sb="2" eb="3">
      <t>ヒガシ</t>
    </rPh>
    <rPh sb="3" eb="4">
      <t>マチ</t>
    </rPh>
    <rPh sb="4" eb="7">
      <t>ゴチョウメ</t>
    </rPh>
    <phoneticPr fontId="14"/>
  </si>
  <si>
    <t>田ノ浦二丁目</t>
    <rPh sb="0" eb="1">
      <t>タ</t>
    </rPh>
    <rPh sb="2" eb="3">
      <t>ウラ</t>
    </rPh>
    <rPh sb="3" eb="6">
      <t>ニチョウメ</t>
    </rPh>
    <phoneticPr fontId="14"/>
  </si>
  <si>
    <t>忠海東町四丁目</t>
    <rPh sb="0" eb="2">
      <t>タダノウミ</t>
    </rPh>
    <rPh sb="2" eb="3">
      <t>ヒガシ</t>
    </rPh>
    <rPh sb="3" eb="4">
      <t>マチ</t>
    </rPh>
    <rPh sb="4" eb="7">
      <t>ヨンチョウメ</t>
    </rPh>
    <phoneticPr fontId="14"/>
  </si>
  <si>
    <t>田ノ浦一丁目</t>
    <rPh sb="0" eb="1">
      <t>タ</t>
    </rPh>
    <rPh sb="2" eb="3">
      <t>ウラ</t>
    </rPh>
    <rPh sb="3" eb="6">
      <t>イッチョウメ</t>
    </rPh>
    <phoneticPr fontId="14"/>
  </si>
  <si>
    <t>忠海東町三丁目</t>
    <rPh sb="0" eb="2">
      <t>タダノウミ</t>
    </rPh>
    <rPh sb="2" eb="3">
      <t>ヒガシ</t>
    </rPh>
    <rPh sb="3" eb="4">
      <t>マチ</t>
    </rPh>
    <rPh sb="4" eb="7">
      <t>サンチョウメ</t>
    </rPh>
    <phoneticPr fontId="14"/>
  </si>
  <si>
    <t>本町四丁目</t>
    <rPh sb="0" eb="2">
      <t>ホンマチ</t>
    </rPh>
    <rPh sb="2" eb="5">
      <t>ヨンチョウメ</t>
    </rPh>
    <phoneticPr fontId="14"/>
  </si>
  <si>
    <t>忠海東町二丁目</t>
    <rPh sb="0" eb="2">
      <t>タダノウミ</t>
    </rPh>
    <rPh sb="2" eb="3">
      <t>ヒガシ</t>
    </rPh>
    <rPh sb="3" eb="4">
      <t>マチ</t>
    </rPh>
    <rPh sb="4" eb="7">
      <t>ニチョウメ</t>
    </rPh>
    <phoneticPr fontId="14"/>
  </si>
  <si>
    <t>本町三丁目</t>
    <rPh sb="0" eb="2">
      <t>ホンマチ</t>
    </rPh>
    <rPh sb="2" eb="5">
      <t>サンチョウメ</t>
    </rPh>
    <phoneticPr fontId="14"/>
  </si>
  <si>
    <t>忠海東町一丁目</t>
    <rPh sb="0" eb="2">
      <t>タダノウミ</t>
    </rPh>
    <rPh sb="2" eb="3">
      <t>ヒガシ</t>
    </rPh>
    <rPh sb="3" eb="4">
      <t>マチ</t>
    </rPh>
    <rPh sb="4" eb="7">
      <t>イッチョウメ</t>
    </rPh>
    <phoneticPr fontId="14"/>
  </si>
  <si>
    <t>本町二丁目</t>
    <rPh sb="0" eb="2">
      <t>ホンマチ</t>
    </rPh>
    <rPh sb="2" eb="5">
      <t>ニチョウメ</t>
    </rPh>
    <phoneticPr fontId="14"/>
  </si>
  <si>
    <t>忠海床浦四丁目</t>
    <rPh sb="0" eb="2">
      <t>タダノウミ</t>
    </rPh>
    <rPh sb="2" eb="4">
      <t>トコウラ</t>
    </rPh>
    <rPh sb="4" eb="7">
      <t>ヨンチョウメ</t>
    </rPh>
    <phoneticPr fontId="14"/>
  </si>
  <si>
    <t>本町一丁目</t>
    <rPh sb="0" eb="2">
      <t>ホンマチ</t>
    </rPh>
    <rPh sb="2" eb="5">
      <t>イッチョウメ</t>
    </rPh>
    <phoneticPr fontId="14"/>
  </si>
  <si>
    <t>忠海床浦三丁目</t>
    <rPh sb="0" eb="2">
      <t>タダノウミ</t>
    </rPh>
    <rPh sb="2" eb="4">
      <t>トコウラ</t>
    </rPh>
    <rPh sb="4" eb="7">
      <t>サンチョウメ</t>
    </rPh>
    <phoneticPr fontId="14"/>
  </si>
  <si>
    <t>港町五丁目</t>
    <rPh sb="0" eb="2">
      <t>ミナトマチ</t>
    </rPh>
    <rPh sb="2" eb="5">
      <t>ゴチョウメ</t>
    </rPh>
    <phoneticPr fontId="14"/>
  </si>
  <si>
    <t>忠海床浦二丁目</t>
    <rPh sb="0" eb="2">
      <t>タダノウミ</t>
    </rPh>
    <rPh sb="2" eb="4">
      <t>トコウラ</t>
    </rPh>
    <rPh sb="4" eb="7">
      <t>ニチョウメ</t>
    </rPh>
    <phoneticPr fontId="14"/>
  </si>
  <si>
    <t>港町四丁目</t>
    <rPh sb="0" eb="2">
      <t>ミナトマチ</t>
    </rPh>
    <rPh sb="2" eb="5">
      <t>ヨンチョウメ</t>
    </rPh>
    <phoneticPr fontId="14"/>
  </si>
  <si>
    <t>忠海床浦一丁目</t>
    <rPh sb="0" eb="2">
      <t>タダノウミ</t>
    </rPh>
    <rPh sb="2" eb="4">
      <t>トコウラ</t>
    </rPh>
    <rPh sb="4" eb="7">
      <t>イッチョウメ</t>
    </rPh>
    <phoneticPr fontId="14"/>
  </si>
  <si>
    <t>港町三丁目</t>
    <rPh sb="0" eb="2">
      <t>ミナトマチ</t>
    </rPh>
    <rPh sb="2" eb="5">
      <t>サンチョウメ</t>
    </rPh>
    <phoneticPr fontId="14"/>
  </si>
  <si>
    <t>忠海中町四丁目</t>
    <rPh sb="0" eb="2">
      <t>タダノウミ</t>
    </rPh>
    <rPh sb="2" eb="4">
      <t>ナカマチ</t>
    </rPh>
    <rPh sb="4" eb="7">
      <t>ヨンチョウメ</t>
    </rPh>
    <phoneticPr fontId="14"/>
  </si>
  <si>
    <t>港町二丁目</t>
    <rPh sb="0" eb="2">
      <t>ミナトマチ</t>
    </rPh>
    <rPh sb="2" eb="5">
      <t>ニチョウメ</t>
    </rPh>
    <phoneticPr fontId="14"/>
  </si>
  <si>
    <t>忠海中町三丁目</t>
    <rPh sb="0" eb="2">
      <t>タダノウミ</t>
    </rPh>
    <rPh sb="2" eb="4">
      <t>ナカマチ</t>
    </rPh>
    <rPh sb="4" eb="7">
      <t>サンチョウメ</t>
    </rPh>
    <phoneticPr fontId="14"/>
  </si>
  <si>
    <t>港町一丁目</t>
    <rPh sb="0" eb="2">
      <t>ミナトマチ</t>
    </rPh>
    <rPh sb="2" eb="5">
      <t>イッチョウメ</t>
    </rPh>
    <phoneticPr fontId="14"/>
  </si>
  <si>
    <t>忠海中町二丁目</t>
    <rPh sb="0" eb="2">
      <t>タダノウミ</t>
    </rPh>
    <rPh sb="2" eb="4">
      <t>ナカチョウ</t>
    </rPh>
    <rPh sb="4" eb="5">
      <t>ニ</t>
    </rPh>
    <rPh sb="5" eb="7">
      <t>チョウメ</t>
    </rPh>
    <phoneticPr fontId="14"/>
  </si>
  <si>
    <t>塩町四丁目</t>
    <rPh sb="0" eb="2">
      <t>シオマチ</t>
    </rPh>
    <rPh sb="2" eb="5">
      <t>ヨンチョウメ</t>
    </rPh>
    <phoneticPr fontId="14"/>
  </si>
  <si>
    <t>忠海中町一丁目</t>
    <rPh sb="0" eb="2">
      <t>タダノウミ</t>
    </rPh>
    <rPh sb="2" eb="4">
      <t>ナカマチ</t>
    </rPh>
    <rPh sb="4" eb="7">
      <t>イッチョウメ</t>
    </rPh>
    <phoneticPr fontId="14"/>
  </si>
  <si>
    <t>塩町三丁目</t>
    <rPh sb="0" eb="2">
      <t>シオマチ</t>
    </rPh>
    <rPh sb="2" eb="5">
      <t>サンチョウメ</t>
    </rPh>
    <phoneticPr fontId="14"/>
  </si>
  <si>
    <t>忠海町</t>
    <rPh sb="0" eb="3">
      <t>タダノウミチョウ</t>
    </rPh>
    <phoneticPr fontId="14"/>
  </si>
  <si>
    <t>塩町二丁目</t>
    <rPh sb="0" eb="2">
      <t>シオマチ</t>
    </rPh>
    <rPh sb="2" eb="5">
      <t>ニチョウメ</t>
    </rPh>
    <phoneticPr fontId="14"/>
  </si>
  <si>
    <t>吉名町</t>
    <rPh sb="0" eb="3">
      <t>ヨシナチョウ</t>
    </rPh>
    <phoneticPr fontId="14"/>
  </si>
  <si>
    <t>塩町一丁目</t>
    <rPh sb="0" eb="2">
      <t>シオマチ</t>
    </rPh>
    <rPh sb="2" eb="3">
      <t>イチ</t>
    </rPh>
    <rPh sb="3" eb="5">
      <t>チョウメ</t>
    </rPh>
    <phoneticPr fontId="14"/>
  </si>
  <si>
    <t>仁賀町</t>
    <rPh sb="0" eb="3">
      <t>ニカチョウ</t>
    </rPh>
    <phoneticPr fontId="14"/>
  </si>
  <si>
    <t>中央五丁目</t>
    <rPh sb="0" eb="2">
      <t>チュウオウ</t>
    </rPh>
    <rPh sb="2" eb="3">
      <t>ゴ</t>
    </rPh>
    <rPh sb="3" eb="5">
      <t>チョウメ</t>
    </rPh>
    <phoneticPr fontId="14"/>
  </si>
  <si>
    <t>田万里町</t>
    <rPh sb="0" eb="4">
      <t>タマリチョウ</t>
    </rPh>
    <phoneticPr fontId="14"/>
  </si>
  <si>
    <t>中央四丁目</t>
    <rPh sb="0" eb="2">
      <t>チュウオウ</t>
    </rPh>
    <rPh sb="2" eb="3">
      <t>４</t>
    </rPh>
    <rPh sb="3" eb="5">
      <t>チョウメ</t>
    </rPh>
    <phoneticPr fontId="14"/>
  </si>
  <si>
    <t>西野町</t>
    <rPh sb="0" eb="3">
      <t>ニシノチョウ</t>
    </rPh>
    <phoneticPr fontId="14"/>
  </si>
  <si>
    <t>中央三丁目</t>
    <rPh sb="0" eb="2">
      <t>チュウオウ</t>
    </rPh>
    <rPh sb="2" eb="5">
      <t>サンチョウメ</t>
    </rPh>
    <phoneticPr fontId="14"/>
  </si>
  <si>
    <t>新庄町</t>
    <rPh sb="0" eb="3">
      <t>シンジョウチョウ</t>
    </rPh>
    <phoneticPr fontId="14"/>
  </si>
  <si>
    <t>中央二丁目</t>
    <rPh sb="0" eb="2">
      <t>チュウオウ</t>
    </rPh>
    <rPh sb="2" eb="3">
      <t>ニ</t>
    </rPh>
    <rPh sb="3" eb="5">
      <t>チョウメ</t>
    </rPh>
    <phoneticPr fontId="14"/>
  </si>
  <si>
    <t>小梨町</t>
    <rPh sb="0" eb="3">
      <t>オナシチョウ</t>
    </rPh>
    <phoneticPr fontId="14"/>
  </si>
  <si>
    <t>中央一丁目</t>
    <rPh sb="0" eb="2">
      <t>チュウオウ</t>
    </rPh>
    <rPh sb="2" eb="5">
      <t>イッチョウメ</t>
    </rPh>
    <phoneticPr fontId="14"/>
  </si>
  <si>
    <t>高崎町</t>
    <rPh sb="0" eb="2">
      <t>タカサキ</t>
    </rPh>
    <rPh sb="2" eb="3">
      <t>マチ</t>
    </rPh>
    <phoneticPr fontId="14"/>
  </si>
  <si>
    <t>竹原町</t>
    <rPh sb="0" eb="3">
      <t>タケハラチョウ</t>
    </rPh>
    <phoneticPr fontId="14"/>
  </si>
  <si>
    <t>世帯数</t>
    <rPh sb="0" eb="3">
      <t>セタイスウ</t>
    </rPh>
    <phoneticPr fontId="14"/>
  </si>
  <si>
    <t>大字名</t>
    <rPh sb="0" eb="2">
      <t>オオアザ</t>
    </rPh>
    <rPh sb="2" eb="3">
      <t>メイ</t>
    </rPh>
    <phoneticPr fontId="14"/>
  </si>
  <si>
    <t>現在</t>
    <rPh sb="0" eb="2">
      <t>ゲンザイ</t>
    </rPh>
    <phoneticPr fontId="14"/>
  </si>
  <si>
    <t>令和２年２月２９日</t>
    <rPh sb="0" eb="2">
      <t>レイワ</t>
    </rPh>
    <rPh sb="3" eb="4">
      <t>ネン</t>
    </rPh>
    <rPh sb="5" eb="6">
      <t>ガツ</t>
    </rPh>
    <rPh sb="8" eb="9">
      <t>ニチ</t>
    </rPh>
    <phoneticPr fontId="14"/>
  </si>
  <si>
    <t>面積</t>
    <rPh sb="0" eb="2">
      <t>メンセキ</t>
    </rPh>
    <phoneticPr fontId="14"/>
  </si>
  <si>
    <t>平成27年国勢調査</t>
    <rPh sb="0" eb="2">
      <t>ヘイセイ</t>
    </rPh>
    <rPh sb="4" eb="5">
      <t>ネン</t>
    </rPh>
    <rPh sb="5" eb="7">
      <t>コクセイ</t>
    </rPh>
    <rPh sb="7" eb="9">
      <t>チョウサ</t>
    </rPh>
    <phoneticPr fontId="14"/>
  </si>
  <si>
    <t>広島県竹原市</t>
    <rPh sb="0" eb="3">
      <t>ヒロシマケン</t>
    </rPh>
    <rPh sb="3" eb="6">
      <t>タケハラシ</t>
    </rPh>
    <phoneticPr fontId="14"/>
  </si>
  <si>
    <t>人 口 及 び 世 帯 数（日本人＋外国人）</t>
    <rPh sb="0" eb="1">
      <t>ヒト</t>
    </rPh>
    <rPh sb="2" eb="3">
      <t>クチ</t>
    </rPh>
    <rPh sb="4" eb="5">
      <t>オヨ</t>
    </rPh>
    <rPh sb="8" eb="9">
      <t>ヨ</t>
    </rPh>
    <rPh sb="10" eb="11">
      <t>オビ</t>
    </rPh>
    <rPh sb="12" eb="13">
      <t>カズ</t>
    </rPh>
    <rPh sb="14" eb="17">
      <t>ニホンジン</t>
    </rPh>
    <rPh sb="18" eb="20">
      <t>ガイコク</t>
    </rPh>
    <rPh sb="20" eb="21">
      <t>ジン</t>
    </rPh>
    <phoneticPr fontId="14"/>
  </si>
  <si>
    <t>令和2年3月31日</t>
    <rPh sb="0" eb="2">
      <t>レイワ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</si>
</sst>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[$-411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ゴシック"/>
      <family val="3"/>
    </font>
    <font>
      <sz val="11"/>
      <name val="ＭＳ Ｐ明朝"/>
      <family val="1"/>
    </font>
    <font>
      <sz val="6"/>
      <name val="游ゴシック"/>
      <family val="3"/>
      <scheme val="minor"/>
    </font>
    <font>
      <sz val="10"/>
      <name val="ＭＳ Ｐ明朝"/>
      <family val="1"/>
    </font>
    <font>
      <sz val="12"/>
      <name val="ＭＳ Ｐ明朝"/>
      <family val="1"/>
    </font>
    <font>
      <b/>
      <sz val="18"/>
      <name val="ＭＳ Ｐ明朝"/>
      <family val="1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left" vertical="center" indent="1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left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10" fontId="5" fillId="0" borderId="5" xfId="1" applyNumberFormat="1" applyFont="1" applyBorder="1">
      <alignment vertical="center"/>
    </xf>
    <xf numFmtId="38" fontId="5" fillId="0" borderId="5" xfId="1" applyFont="1" applyBorder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2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9" fillId="0" borderId="0" xfId="3" applyFont="1">
      <alignment vertical="center"/>
    </xf>
    <xf numFmtId="38" fontId="9" fillId="0" borderId="0" xfId="3" applyFont="1" applyAlignment="1">
      <alignment horizontal="center" vertical="center"/>
    </xf>
    <xf numFmtId="38" fontId="9" fillId="0" borderId="0" xfId="4" applyFont="1" applyBorder="1" applyAlignment="1">
      <alignment vertical="center"/>
    </xf>
    <xf numFmtId="38" fontId="9" fillId="0" borderId="0" xfId="3" applyFont="1" applyAlignment="1">
      <alignment horizontal="right" vertical="center"/>
    </xf>
    <xf numFmtId="38" fontId="9" fillId="0" borderId="0" xfId="3" applyFont="1" applyAlignment="1">
      <alignment horizontal="left" vertical="center" indent="1"/>
    </xf>
    <xf numFmtId="38" fontId="9" fillId="0" borderId="0" xfId="3" applyFont="1" applyAlignment="1">
      <alignment horizontal="right" vertical="center"/>
    </xf>
    <xf numFmtId="38" fontId="9" fillId="0" borderId="0" xfId="3" applyFont="1" applyAlignment="1">
      <alignment horizontal="left" vertical="center"/>
    </xf>
    <xf numFmtId="38" fontId="11" fillId="0" borderId="0" xfId="3" applyFont="1">
      <alignment vertical="center"/>
    </xf>
    <xf numFmtId="38" fontId="11" fillId="0" borderId="0" xfId="3" applyFont="1" applyAlignment="1">
      <alignment horizontal="center" vertical="center"/>
    </xf>
    <xf numFmtId="10" fontId="11" fillId="0" borderId="5" xfId="3" applyNumberFormat="1" applyFont="1" applyBorder="1">
      <alignment vertical="center"/>
    </xf>
    <xf numFmtId="38" fontId="11" fillId="0" borderId="5" xfId="3" applyFont="1" applyBorder="1">
      <alignment vertical="center"/>
    </xf>
    <xf numFmtId="38" fontId="11" fillId="0" borderId="5" xfId="3" applyFont="1" applyBorder="1" applyAlignment="1">
      <alignment horizontal="center" vertical="center"/>
    </xf>
    <xf numFmtId="38" fontId="11" fillId="0" borderId="5" xfId="3" applyFont="1" applyBorder="1" applyAlignment="1">
      <alignment horizontal="center" vertical="center"/>
    </xf>
    <xf numFmtId="38" fontId="9" fillId="0" borderId="0" xfId="3" applyFont="1" applyAlignment="1">
      <alignment horizontal="left" vertical="center"/>
    </xf>
    <xf numFmtId="38" fontId="9" fillId="0" borderId="0" xfId="3" applyFont="1" applyAlignment="1">
      <alignment vertical="center"/>
    </xf>
    <xf numFmtId="38" fontId="9" fillId="0" borderId="0" xfId="3" applyFont="1" applyAlignment="1">
      <alignment horizontal="center" vertical="center"/>
    </xf>
    <xf numFmtId="38" fontId="12" fillId="0" borderId="0" xfId="3" applyFont="1" applyAlignment="1">
      <alignment horizontal="right" vertical="center"/>
    </xf>
    <xf numFmtId="38" fontId="9" fillId="0" borderId="0" xfId="3" applyFont="1" applyAlignment="1">
      <alignment horizontal="right" vertical="center"/>
    </xf>
    <xf numFmtId="38" fontId="9" fillId="0" borderId="0" xfId="3" applyFont="1" applyAlignment="1">
      <alignment horizontal="left" vertical="center"/>
    </xf>
    <xf numFmtId="38" fontId="11" fillId="0" borderId="5" xfId="3" applyFont="1" applyBorder="1" applyAlignment="1">
      <alignment horizontal="center" vertical="center"/>
    </xf>
    <xf numFmtId="38" fontId="9" fillId="0" borderId="0" xfId="3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left" vertical="center"/>
    </xf>
    <xf numFmtId="38" fontId="5" fillId="0" borderId="15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40" fontId="2" fillId="0" borderId="0" xfId="1" applyNumberFormat="1" applyFont="1" applyAlignment="1">
      <alignment horizontal="right" vertical="center"/>
    </xf>
    <xf numFmtId="38" fontId="5" fillId="0" borderId="5" xfId="1" applyFont="1" applyBorder="1" applyAlignment="1">
      <alignment horizontal="center" vertical="center"/>
    </xf>
    <xf numFmtId="38" fontId="5" fillId="0" borderId="9" xfId="1" applyFont="1" applyBorder="1" applyAlignment="1">
      <alignment horizontal="right" vertical="center"/>
    </xf>
    <xf numFmtId="38" fontId="5" fillId="0" borderId="8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7" xfId="1" applyFont="1" applyBorder="1" applyAlignment="1">
      <alignment horizontal="left" vertical="center"/>
    </xf>
    <xf numFmtId="38" fontId="5" fillId="0" borderId="8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2" xfId="1" applyFont="1" applyBorder="1" applyAlignment="1">
      <alignment horizontal="left" vertical="center"/>
    </xf>
    <xf numFmtId="38" fontId="5" fillId="0" borderId="11" xfId="1" applyFont="1" applyBorder="1" applyAlignment="1">
      <alignment horizontal="left" vertical="center"/>
    </xf>
    <xf numFmtId="38" fontId="5" fillId="0" borderId="10" xfId="1" applyFont="1" applyBorder="1" applyAlignment="1">
      <alignment horizontal="left" vertical="center"/>
    </xf>
    <xf numFmtId="38" fontId="5" fillId="0" borderId="8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left" vertical="center"/>
    </xf>
    <xf numFmtId="38" fontId="5" fillId="0" borderId="3" xfId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0" fontId="2" fillId="0" borderId="0" xfId="2" applyNumberFormat="1" applyFont="1" applyAlignment="1">
      <alignment horizontal="right" vertical="center"/>
    </xf>
    <xf numFmtId="176" fontId="2" fillId="0" borderId="0" xfId="1" applyNumberFormat="1" applyFont="1" applyAlignment="1">
      <alignment horizontal="right" vertical="center" shrinkToFit="1"/>
    </xf>
    <xf numFmtId="177" fontId="2" fillId="0" borderId="0" xfId="1" applyNumberFormat="1" applyFont="1" applyAlignment="1">
      <alignment horizontal="right" vertical="center"/>
    </xf>
    <xf numFmtId="177" fontId="2" fillId="0" borderId="0" xfId="1" applyNumberFormat="1" applyFont="1" applyAlignment="1">
      <alignment horizontal="center" vertical="center"/>
    </xf>
    <xf numFmtId="38" fontId="9" fillId="0" borderId="0" xfId="4" applyFont="1" applyBorder="1" applyAlignment="1">
      <alignment horizontal="center" vertical="center"/>
    </xf>
    <xf numFmtId="38" fontId="11" fillId="0" borderId="1" xfId="3" applyFont="1" applyBorder="1" applyAlignment="1">
      <alignment horizontal="right" vertical="center"/>
    </xf>
    <xf numFmtId="176" fontId="9" fillId="0" borderId="0" xfId="3" applyNumberFormat="1" applyFont="1" applyAlignment="1">
      <alignment horizontal="right" vertical="center" shrinkToFit="1"/>
    </xf>
    <xf numFmtId="176" fontId="9" fillId="0" borderId="0" xfId="3" applyNumberFormat="1" applyFont="1" applyAlignment="1">
      <alignment horizontal="right" vertical="center"/>
    </xf>
    <xf numFmtId="38" fontId="9" fillId="0" borderId="0" xfId="3" applyFont="1" applyAlignment="1">
      <alignment horizontal="right" vertical="center"/>
    </xf>
    <xf numFmtId="0" fontId="9" fillId="0" borderId="0" xfId="5" applyNumberFormat="1" applyFont="1" applyAlignment="1">
      <alignment horizontal="right" vertical="center"/>
    </xf>
    <xf numFmtId="38" fontId="11" fillId="0" borderId="4" xfId="3" applyFont="1" applyBorder="1" applyAlignment="1">
      <alignment horizontal="left" vertical="center"/>
    </xf>
    <xf numFmtId="38" fontId="11" fillId="0" borderId="3" xfId="3" applyFont="1" applyBorder="1" applyAlignment="1">
      <alignment horizontal="left" vertical="center"/>
    </xf>
    <xf numFmtId="38" fontId="11" fillId="0" borderId="2" xfId="3" applyFont="1" applyBorder="1" applyAlignment="1">
      <alignment horizontal="left" vertical="center"/>
    </xf>
    <xf numFmtId="38" fontId="11" fillId="0" borderId="4" xfId="3" applyFont="1" applyBorder="1" applyAlignment="1">
      <alignment horizontal="right" vertical="center"/>
    </xf>
    <xf numFmtId="38" fontId="11" fillId="0" borderId="3" xfId="3" applyFont="1" applyBorder="1" applyAlignment="1">
      <alignment horizontal="right" vertical="center"/>
    </xf>
    <xf numFmtId="38" fontId="11" fillId="0" borderId="2" xfId="3" applyFont="1" applyBorder="1" applyAlignment="1">
      <alignment horizontal="right" vertical="center"/>
    </xf>
    <xf numFmtId="38" fontId="11" fillId="0" borderId="6" xfId="3" applyFont="1" applyBorder="1" applyAlignment="1">
      <alignment horizontal="right" vertical="center"/>
    </xf>
    <xf numFmtId="38" fontId="11" fillId="0" borderId="8" xfId="3" applyFont="1" applyBorder="1" applyAlignment="1">
      <alignment horizontal="left" vertical="center"/>
    </xf>
    <xf numFmtId="38" fontId="11" fillId="0" borderId="0" xfId="3" applyFont="1" applyBorder="1" applyAlignment="1">
      <alignment horizontal="left" vertical="center"/>
    </xf>
    <xf numFmtId="38" fontId="11" fillId="0" borderId="7" xfId="3" applyFont="1" applyBorder="1" applyAlignment="1">
      <alignment horizontal="left" vertical="center"/>
    </xf>
    <xf numFmtId="38" fontId="11" fillId="0" borderId="8" xfId="3" applyFont="1" applyBorder="1" applyAlignment="1">
      <alignment horizontal="right" vertical="center"/>
    </xf>
    <xf numFmtId="38" fontId="11" fillId="0" borderId="0" xfId="3" applyFont="1" applyBorder="1" applyAlignment="1">
      <alignment horizontal="right" vertical="center"/>
    </xf>
    <xf numFmtId="38" fontId="11" fillId="0" borderId="7" xfId="3" applyFont="1" applyBorder="1" applyAlignment="1">
      <alignment horizontal="right" vertical="center"/>
    </xf>
    <xf numFmtId="177" fontId="9" fillId="0" borderId="0" xfId="3" applyNumberFormat="1" applyFont="1" applyAlignment="1">
      <alignment horizontal="right" vertical="center"/>
    </xf>
    <xf numFmtId="177" fontId="9" fillId="0" borderId="0" xfId="4" applyNumberFormat="1" applyFont="1" applyAlignment="1">
      <alignment horizontal="left" vertical="center"/>
    </xf>
    <xf numFmtId="38" fontId="11" fillId="0" borderId="12" xfId="3" applyFont="1" applyBorder="1" applyAlignment="1">
      <alignment horizontal="right" vertical="center"/>
    </xf>
    <xf numFmtId="38" fontId="11" fillId="0" borderId="11" xfId="3" applyFont="1" applyBorder="1" applyAlignment="1">
      <alignment horizontal="right" vertical="center"/>
    </xf>
    <xf numFmtId="38" fontId="11" fillId="0" borderId="10" xfId="3" applyFont="1" applyBorder="1" applyAlignment="1">
      <alignment horizontal="right" vertical="center"/>
    </xf>
    <xf numFmtId="38" fontId="11" fillId="0" borderId="12" xfId="3" applyFont="1" applyBorder="1" applyAlignment="1">
      <alignment horizontal="left" vertical="center"/>
    </xf>
    <xf numFmtId="38" fontId="11" fillId="0" borderId="11" xfId="3" applyFont="1" applyBorder="1" applyAlignment="1">
      <alignment horizontal="left" vertical="center"/>
    </xf>
    <xf numFmtId="38" fontId="11" fillId="0" borderId="10" xfId="3" applyFont="1" applyBorder="1" applyAlignment="1">
      <alignment horizontal="left" vertical="center"/>
    </xf>
    <xf numFmtId="38" fontId="11" fillId="0" borderId="9" xfId="3" applyFont="1" applyBorder="1" applyAlignment="1">
      <alignment horizontal="right" vertical="center"/>
    </xf>
    <xf numFmtId="38" fontId="9" fillId="0" borderId="0" xfId="3" applyFont="1" applyAlignment="1">
      <alignment horizontal="left" vertical="center"/>
    </xf>
    <xf numFmtId="38" fontId="11" fillId="0" borderId="15" xfId="3" applyFont="1" applyBorder="1" applyAlignment="1">
      <alignment horizontal="center" vertical="center"/>
    </xf>
    <xf numFmtId="38" fontId="11" fillId="0" borderId="14" xfId="3" applyFont="1" applyBorder="1" applyAlignment="1">
      <alignment horizontal="center" vertical="center"/>
    </xf>
    <xf numFmtId="38" fontId="11" fillId="0" borderId="13" xfId="3" applyFont="1" applyBorder="1" applyAlignment="1">
      <alignment horizontal="center" vertical="center"/>
    </xf>
    <xf numFmtId="38" fontId="11" fillId="0" borderId="5" xfId="3" applyFont="1" applyBorder="1" applyAlignment="1">
      <alignment horizontal="center" vertical="center"/>
    </xf>
    <xf numFmtId="38" fontId="13" fillId="0" borderId="0" xfId="3" applyFont="1" applyAlignment="1">
      <alignment horizontal="center" vertical="center"/>
    </xf>
    <xf numFmtId="38" fontId="9" fillId="0" borderId="0" xfId="3" applyFont="1" applyAlignment="1">
      <alignment horizontal="center" vertical="center"/>
    </xf>
    <xf numFmtId="40" fontId="9" fillId="0" borderId="0" xfId="3" applyNumberFormat="1" applyFont="1" applyAlignment="1">
      <alignment horizontal="right" vertical="center"/>
    </xf>
  </cellXfs>
  <cellStyles count="6">
    <cellStyle name="パーセント 2" xfId="2"/>
    <cellStyle name="パーセント 3" xfId="5"/>
    <cellStyle name="桁区切り 2" xfId="1"/>
    <cellStyle name="桁区切り 3" xfId="3"/>
    <cellStyle name="桁区切り_Ｒ2.1.31人口計算用" xfId="4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opLeftCell="A19" zoomScaleNormal="100" zoomScaleSheetLayoutView="100" workbookViewId="0">
      <selection activeCell="AU7" sqref="AU7"/>
    </sheetView>
  </sheetViews>
  <sheetFormatPr defaultRowHeight="13.5" x14ac:dyDescent="0.4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" customWidth="1"/>
    <col min="45" max="47" width="8.75" style="1" customWidth="1"/>
    <col min="48" max="16384" width="9" style="1"/>
  </cols>
  <sheetData>
    <row r="1" spans="2:44" ht="21" customHeight="1" x14ac:dyDescent="0.4">
      <c r="B1" s="66" t="s">
        <v>73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</row>
    <row r="2" spans="2:44" ht="18.75" customHeight="1" x14ac:dyDescent="0.4">
      <c r="AP2" s="16" t="s">
        <v>72</v>
      </c>
    </row>
    <row r="3" spans="2:44" ht="18.75" customHeight="1" x14ac:dyDescent="0.4">
      <c r="B3" s="67" t="s">
        <v>71</v>
      </c>
      <c r="C3" s="67"/>
      <c r="D3" s="67"/>
      <c r="E3" s="67"/>
      <c r="F3" s="67"/>
      <c r="G3" s="4"/>
      <c r="H3" s="4"/>
      <c r="I3" s="68" t="s">
        <v>8</v>
      </c>
      <c r="J3" s="68"/>
      <c r="K3" s="68"/>
      <c r="L3" s="68">
        <v>12563</v>
      </c>
      <c r="M3" s="68"/>
      <c r="N3" s="68"/>
      <c r="O3" s="69" t="s">
        <v>0</v>
      </c>
      <c r="P3" s="69"/>
      <c r="Q3" s="69" t="s">
        <v>6</v>
      </c>
      <c r="R3" s="69"/>
      <c r="S3" s="68">
        <v>13863</v>
      </c>
      <c r="T3" s="68"/>
      <c r="U3" s="68"/>
      <c r="V3" s="68"/>
      <c r="W3" s="69" t="s">
        <v>0</v>
      </c>
      <c r="X3" s="69"/>
      <c r="Y3" s="2" t="s">
        <v>15</v>
      </c>
      <c r="Z3" s="68">
        <v>26426</v>
      </c>
      <c r="AA3" s="68"/>
      <c r="AB3" s="68"/>
      <c r="AC3" s="68"/>
      <c r="AD3" s="69" t="s">
        <v>0</v>
      </c>
      <c r="AE3" s="69"/>
      <c r="AF3" s="8"/>
    </row>
    <row r="4" spans="2:44" ht="18.75" customHeight="1" x14ac:dyDescent="0.4">
      <c r="D4" s="2"/>
      <c r="H4" s="15"/>
      <c r="I4" s="68" t="s">
        <v>10</v>
      </c>
      <c r="J4" s="68"/>
      <c r="K4" s="68"/>
      <c r="L4" s="68">
        <v>11204</v>
      </c>
      <c r="M4" s="68"/>
      <c r="N4" s="68"/>
      <c r="O4" s="7"/>
      <c r="P4" s="7"/>
      <c r="Q4" s="69" t="s">
        <v>70</v>
      </c>
      <c r="R4" s="69"/>
      <c r="S4" s="69"/>
      <c r="T4" s="73">
        <v>118.23</v>
      </c>
      <c r="U4" s="73"/>
      <c r="V4" s="73"/>
      <c r="W4" s="73"/>
      <c r="X4" s="7" t="s">
        <v>69</v>
      </c>
      <c r="Y4" s="7"/>
      <c r="Z4" s="7"/>
      <c r="AF4" s="8"/>
      <c r="AH4" s="2"/>
      <c r="AK4" s="4"/>
      <c r="AL4" s="2"/>
      <c r="AM4" s="7"/>
      <c r="AP4" s="4"/>
    </row>
    <row r="5" spans="2:44" ht="18.75" customHeight="1" x14ac:dyDescent="0.4">
      <c r="Z5" s="2"/>
      <c r="AA5" s="2"/>
      <c r="AB5" s="2"/>
      <c r="AC5" s="2"/>
      <c r="AD5" s="68" t="s">
        <v>68</v>
      </c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</row>
    <row r="6" spans="2:44" ht="6.75" customHeight="1" x14ac:dyDescent="0.4"/>
    <row r="7" spans="2:44" s="9" customFormat="1" ht="22.5" customHeight="1" x14ac:dyDescent="0.4">
      <c r="B7" s="70" t="s">
        <v>67</v>
      </c>
      <c r="C7" s="71"/>
      <c r="D7" s="71"/>
      <c r="E7" s="72"/>
      <c r="F7" s="70" t="s">
        <v>66</v>
      </c>
      <c r="G7" s="71"/>
      <c r="H7" s="72"/>
      <c r="I7" s="70" t="s">
        <v>8</v>
      </c>
      <c r="J7" s="71"/>
      <c r="K7" s="72"/>
      <c r="L7" s="70" t="s">
        <v>6</v>
      </c>
      <c r="M7" s="71"/>
      <c r="N7" s="72"/>
      <c r="O7" s="70" t="s">
        <v>15</v>
      </c>
      <c r="P7" s="71"/>
      <c r="Q7" s="71"/>
      <c r="R7" s="72"/>
      <c r="S7" s="70" t="s">
        <v>67</v>
      </c>
      <c r="T7" s="71"/>
      <c r="U7" s="71"/>
      <c r="V7" s="71"/>
      <c r="W7" s="71"/>
      <c r="X7" s="71"/>
      <c r="Y7" s="71"/>
      <c r="Z7" s="72"/>
      <c r="AA7" s="70" t="s">
        <v>66</v>
      </c>
      <c r="AB7" s="71"/>
      <c r="AC7" s="71"/>
      <c r="AD7" s="72"/>
      <c r="AE7" s="70" t="s">
        <v>8</v>
      </c>
      <c r="AF7" s="71"/>
      <c r="AG7" s="71"/>
      <c r="AH7" s="72"/>
      <c r="AI7" s="70" t="s">
        <v>6</v>
      </c>
      <c r="AJ7" s="71"/>
      <c r="AK7" s="71"/>
      <c r="AL7" s="72"/>
      <c r="AM7" s="74" t="s">
        <v>15</v>
      </c>
      <c r="AN7" s="74"/>
      <c r="AO7" s="74"/>
      <c r="AP7" s="74"/>
    </row>
    <row r="8" spans="2:44" s="8" customFormat="1" ht="22.5" customHeight="1" x14ac:dyDescent="0.4">
      <c r="B8" s="76" t="s">
        <v>65</v>
      </c>
      <c r="C8" s="77"/>
      <c r="D8" s="77"/>
      <c r="E8" s="78"/>
      <c r="F8" s="83">
        <v>1741</v>
      </c>
      <c r="G8" s="84"/>
      <c r="H8" s="85"/>
      <c r="I8" s="83">
        <v>1801</v>
      </c>
      <c r="J8" s="84"/>
      <c r="K8" s="85"/>
      <c r="L8" s="83">
        <v>1975</v>
      </c>
      <c r="M8" s="84"/>
      <c r="N8" s="85"/>
      <c r="O8" s="83">
        <f t="shared" ref="O8:O32" si="0">I8+L8</f>
        <v>3776</v>
      </c>
      <c r="P8" s="84"/>
      <c r="Q8" s="84"/>
      <c r="R8" s="85"/>
      <c r="S8" s="86" t="s">
        <v>64</v>
      </c>
      <c r="T8" s="87"/>
      <c r="U8" s="87"/>
      <c r="V8" s="87"/>
      <c r="W8" s="87"/>
      <c r="X8" s="87"/>
      <c r="Y8" s="87"/>
      <c r="Z8" s="88"/>
      <c r="AA8" s="83">
        <v>482</v>
      </c>
      <c r="AB8" s="84"/>
      <c r="AC8" s="84"/>
      <c r="AD8" s="85"/>
      <c r="AE8" s="83">
        <v>526</v>
      </c>
      <c r="AF8" s="84"/>
      <c r="AG8" s="84"/>
      <c r="AH8" s="85"/>
      <c r="AI8" s="83">
        <v>578</v>
      </c>
      <c r="AJ8" s="84"/>
      <c r="AK8" s="84"/>
      <c r="AL8" s="85"/>
      <c r="AM8" s="75">
        <f t="shared" ref="AM8:AM31" si="1">AE8+AI8</f>
        <v>1104</v>
      </c>
      <c r="AN8" s="75"/>
      <c r="AO8" s="75"/>
      <c r="AP8" s="75"/>
      <c r="AR8" s="9"/>
    </row>
    <row r="9" spans="2:44" s="8" customFormat="1" ht="22.5" customHeight="1" x14ac:dyDescent="0.4">
      <c r="B9" s="76" t="s">
        <v>63</v>
      </c>
      <c r="C9" s="77"/>
      <c r="D9" s="77"/>
      <c r="E9" s="78"/>
      <c r="F9" s="79">
        <v>98</v>
      </c>
      <c r="G9" s="80"/>
      <c r="H9" s="81"/>
      <c r="I9" s="79">
        <v>96</v>
      </c>
      <c r="J9" s="80"/>
      <c r="K9" s="81"/>
      <c r="L9" s="79">
        <v>73</v>
      </c>
      <c r="M9" s="80"/>
      <c r="N9" s="81"/>
      <c r="O9" s="79">
        <f t="shared" si="0"/>
        <v>169</v>
      </c>
      <c r="P9" s="80"/>
      <c r="Q9" s="80"/>
      <c r="R9" s="81"/>
      <c r="S9" s="76" t="s">
        <v>62</v>
      </c>
      <c r="T9" s="77"/>
      <c r="U9" s="77"/>
      <c r="V9" s="77"/>
      <c r="W9" s="77"/>
      <c r="X9" s="77"/>
      <c r="Y9" s="77"/>
      <c r="Z9" s="78"/>
      <c r="AA9" s="79">
        <v>62</v>
      </c>
      <c r="AB9" s="80"/>
      <c r="AC9" s="80"/>
      <c r="AD9" s="81"/>
      <c r="AE9" s="79">
        <v>59</v>
      </c>
      <c r="AF9" s="80"/>
      <c r="AG9" s="80"/>
      <c r="AH9" s="81"/>
      <c r="AI9" s="79">
        <v>69</v>
      </c>
      <c r="AJ9" s="80"/>
      <c r="AK9" s="80"/>
      <c r="AL9" s="81"/>
      <c r="AM9" s="82">
        <f t="shared" si="1"/>
        <v>128</v>
      </c>
      <c r="AN9" s="82"/>
      <c r="AO9" s="82"/>
      <c r="AP9" s="82"/>
      <c r="AR9" s="9"/>
    </row>
    <row r="10" spans="2:44" s="8" customFormat="1" ht="22.5" customHeight="1" x14ac:dyDescent="0.4">
      <c r="B10" s="76" t="s">
        <v>61</v>
      </c>
      <c r="C10" s="77"/>
      <c r="D10" s="77"/>
      <c r="E10" s="78"/>
      <c r="F10" s="79">
        <v>217</v>
      </c>
      <c r="G10" s="80"/>
      <c r="H10" s="81"/>
      <c r="I10" s="79">
        <v>190</v>
      </c>
      <c r="J10" s="80"/>
      <c r="K10" s="81"/>
      <c r="L10" s="79">
        <v>211</v>
      </c>
      <c r="M10" s="80"/>
      <c r="N10" s="81"/>
      <c r="O10" s="79">
        <f t="shared" si="0"/>
        <v>401</v>
      </c>
      <c r="P10" s="80"/>
      <c r="Q10" s="80"/>
      <c r="R10" s="81"/>
      <c r="S10" s="76" t="s">
        <v>60</v>
      </c>
      <c r="T10" s="77"/>
      <c r="U10" s="77"/>
      <c r="V10" s="77"/>
      <c r="W10" s="77"/>
      <c r="X10" s="77"/>
      <c r="Y10" s="77"/>
      <c r="Z10" s="78"/>
      <c r="AA10" s="79">
        <v>272</v>
      </c>
      <c r="AB10" s="80"/>
      <c r="AC10" s="80"/>
      <c r="AD10" s="81"/>
      <c r="AE10" s="79">
        <v>269</v>
      </c>
      <c r="AF10" s="80"/>
      <c r="AG10" s="80"/>
      <c r="AH10" s="81"/>
      <c r="AI10" s="79">
        <v>303</v>
      </c>
      <c r="AJ10" s="80"/>
      <c r="AK10" s="80"/>
      <c r="AL10" s="81"/>
      <c r="AM10" s="82">
        <f t="shared" si="1"/>
        <v>572</v>
      </c>
      <c r="AN10" s="82"/>
      <c r="AO10" s="82"/>
      <c r="AP10" s="82"/>
      <c r="AR10" s="9"/>
    </row>
    <row r="11" spans="2:44" s="8" customFormat="1" ht="22.5" customHeight="1" x14ac:dyDescent="0.4">
      <c r="B11" s="76" t="s">
        <v>59</v>
      </c>
      <c r="C11" s="77"/>
      <c r="D11" s="77"/>
      <c r="E11" s="78"/>
      <c r="F11" s="79">
        <v>113</v>
      </c>
      <c r="G11" s="80"/>
      <c r="H11" s="81"/>
      <c r="I11" s="79">
        <v>104</v>
      </c>
      <c r="J11" s="80"/>
      <c r="K11" s="81"/>
      <c r="L11" s="79">
        <v>118</v>
      </c>
      <c r="M11" s="80"/>
      <c r="N11" s="81"/>
      <c r="O11" s="79">
        <f t="shared" si="0"/>
        <v>222</v>
      </c>
      <c r="P11" s="80"/>
      <c r="Q11" s="80"/>
      <c r="R11" s="81"/>
      <c r="S11" s="76" t="s">
        <v>58</v>
      </c>
      <c r="T11" s="77"/>
      <c r="U11" s="77"/>
      <c r="V11" s="77"/>
      <c r="W11" s="77"/>
      <c r="X11" s="77"/>
      <c r="Y11" s="77"/>
      <c r="Z11" s="78"/>
      <c r="AA11" s="79">
        <v>433</v>
      </c>
      <c r="AB11" s="80"/>
      <c r="AC11" s="80"/>
      <c r="AD11" s="81"/>
      <c r="AE11" s="79">
        <v>474</v>
      </c>
      <c r="AF11" s="80"/>
      <c r="AG11" s="80"/>
      <c r="AH11" s="81"/>
      <c r="AI11" s="79">
        <v>518</v>
      </c>
      <c r="AJ11" s="80"/>
      <c r="AK11" s="80"/>
      <c r="AL11" s="81"/>
      <c r="AM11" s="82">
        <f t="shared" si="1"/>
        <v>992</v>
      </c>
      <c r="AN11" s="82"/>
      <c r="AO11" s="82"/>
      <c r="AP11" s="82"/>
      <c r="AR11" s="9"/>
    </row>
    <row r="12" spans="2:44" s="8" customFormat="1" ht="22.5" customHeight="1" x14ac:dyDescent="0.4">
      <c r="B12" s="76" t="s">
        <v>57</v>
      </c>
      <c r="C12" s="77"/>
      <c r="D12" s="77"/>
      <c r="E12" s="78"/>
      <c r="F12" s="79">
        <v>154</v>
      </c>
      <c r="G12" s="80"/>
      <c r="H12" s="81"/>
      <c r="I12" s="79">
        <v>160</v>
      </c>
      <c r="J12" s="80"/>
      <c r="K12" s="81"/>
      <c r="L12" s="79">
        <v>154</v>
      </c>
      <c r="M12" s="80"/>
      <c r="N12" s="81"/>
      <c r="O12" s="79">
        <f t="shared" si="0"/>
        <v>314</v>
      </c>
      <c r="P12" s="80"/>
      <c r="Q12" s="80"/>
      <c r="R12" s="81"/>
      <c r="S12" s="76" t="s">
        <v>56</v>
      </c>
      <c r="T12" s="77"/>
      <c r="U12" s="77"/>
      <c r="V12" s="77"/>
      <c r="W12" s="77"/>
      <c r="X12" s="77"/>
      <c r="Y12" s="77"/>
      <c r="Z12" s="78"/>
      <c r="AA12" s="79">
        <v>171</v>
      </c>
      <c r="AB12" s="80"/>
      <c r="AC12" s="80"/>
      <c r="AD12" s="81"/>
      <c r="AE12" s="79">
        <v>164</v>
      </c>
      <c r="AF12" s="80"/>
      <c r="AG12" s="80"/>
      <c r="AH12" s="81"/>
      <c r="AI12" s="79">
        <v>196</v>
      </c>
      <c r="AJ12" s="80"/>
      <c r="AK12" s="80"/>
      <c r="AL12" s="81"/>
      <c r="AM12" s="82">
        <f t="shared" si="1"/>
        <v>360</v>
      </c>
      <c r="AN12" s="82"/>
      <c r="AO12" s="82"/>
      <c r="AP12" s="82"/>
      <c r="AR12" s="9"/>
    </row>
    <row r="13" spans="2:44" s="8" customFormat="1" ht="22.5" customHeight="1" x14ac:dyDescent="0.4">
      <c r="B13" s="76" t="s">
        <v>55</v>
      </c>
      <c r="C13" s="77"/>
      <c r="D13" s="77"/>
      <c r="E13" s="78"/>
      <c r="F13" s="79">
        <v>98</v>
      </c>
      <c r="G13" s="80"/>
      <c r="H13" s="81"/>
      <c r="I13" s="79">
        <v>87</v>
      </c>
      <c r="J13" s="80"/>
      <c r="K13" s="81"/>
      <c r="L13" s="79">
        <v>92</v>
      </c>
      <c r="M13" s="80"/>
      <c r="N13" s="81"/>
      <c r="O13" s="79">
        <f t="shared" si="0"/>
        <v>179</v>
      </c>
      <c r="P13" s="80"/>
      <c r="Q13" s="80"/>
      <c r="R13" s="81"/>
      <c r="S13" s="76" t="s">
        <v>54</v>
      </c>
      <c r="T13" s="77"/>
      <c r="U13" s="77"/>
      <c r="V13" s="77"/>
      <c r="W13" s="77"/>
      <c r="X13" s="77"/>
      <c r="Y13" s="77"/>
      <c r="Z13" s="78"/>
      <c r="AA13" s="79">
        <v>134</v>
      </c>
      <c r="AB13" s="80"/>
      <c r="AC13" s="80"/>
      <c r="AD13" s="81"/>
      <c r="AE13" s="79">
        <v>131</v>
      </c>
      <c r="AF13" s="80"/>
      <c r="AG13" s="80"/>
      <c r="AH13" s="81"/>
      <c r="AI13" s="79">
        <v>135</v>
      </c>
      <c r="AJ13" s="80"/>
      <c r="AK13" s="80"/>
      <c r="AL13" s="81"/>
      <c r="AM13" s="82">
        <f t="shared" si="1"/>
        <v>266</v>
      </c>
      <c r="AN13" s="82"/>
      <c r="AO13" s="82"/>
      <c r="AP13" s="82"/>
      <c r="AR13" s="9"/>
    </row>
    <row r="14" spans="2:44" s="8" customFormat="1" ht="22.5" customHeight="1" x14ac:dyDescent="0.4">
      <c r="B14" s="76" t="s">
        <v>53</v>
      </c>
      <c r="C14" s="77"/>
      <c r="D14" s="77"/>
      <c r="E14" s="78"/>
      <c r="F14" s="79">
        <v>6</v>
      </c>
      <c r="G14" s="80"/>
      <c r="H14" s="81"/>
      <c r="I14" s="79">
        <v>6</v>
      </c>
      <c r="J14" s="80"/>
      <c r="K14" s="81"/>
      <c r="L14" s="79">
        <v>4</v>
      </c>
      <c r="M14" s="80"/>
      <c r="N14" s="81"/>
      <c r="O14" s="79">
        <f t="shared" si="0"/>
        <v>10</v>
      </c>
      <c r="P14" s="80"/>
      <c r="Q14" s="80"/>
      <c r="R14" s="81"/>
      <c r="S14" s="76" t="s">
        <v>52</v>
      </c>
      <c r="T14" s="77"/>
      <c r="U14" s="77"/>
      <c r="V14" s="77"/>
      <c r="W14" s="77"/>
      <c r="X14" s="77"/>
      <c r="Y14" s="77"/>
      <c r="Z14" s="78"/>
      <c r="AA14" s="79">
        <v>1391</v>
      </c>
      <c r="AB14" s="80"/>
      <c r="AC14" s="80"/>
      <c r="AD14" s="81"/>
      <c r="AE14" s="79">
        <v>1322</v>
      </c>
      <c r="AF14" s="80"/>
      <c r="AG14" s="80"/>
      <c r="AH14" s="81"/>
      <c r="AI14" s="79">
        <v>1503</v>
      </c>
      <c r="AJ14" s="80"/>
      <c r="AK14" s="80"/>
      <c r="AL14" s="81"/>
      <c r="AM14" s="82">
        <f t="shared" si="1"/>
        <v>2825</v>
      </c>
      <c r="AN14" s="82"/>
      <c r="AO14" s="82"/>
      <c r="AP14" s="82"/>
      <c r="AR14" s="9"/>
    </row>
    <row r="15" spans="2:44" s="8" customFormat="1" ht="22.5" customHeight="1" x14ac:dyDescent="0.4">
      <c r="B15" s="76" t="s">
        <v>51</v>
      </c>
      <c r="C15" s="77"/>
      <c r="D15" s="77"/>
      <c r="E15" s="78"/>
      <c r="F15" s="79">
        <v>252</v>
      </c>
      <c r="G15" s="80"/>
      <c r="H15" s="81"/>
      <c r="I15" s="79">
        <v>258</v>
      </c>
      <c r="J15" s="80"/>
      <c r="K15" s="81"/>
      <c r="L15" s="79">
        <v>290</v>
      </c>
      <c r="M15" s="80"/>
      <c r="N15" s="81"/>
      <c r="O15" s="79">
        <f t="shared" si="0"/>
        <v>548</v>
      </c>
      <c r="P15" s="80"/>
      <c r="Q15" s="80"/>
      <c r="R15" s="81"/>
      <c r="S15" s="76" t="s">
        <v>50</v>
      </c>
      <c r="T15" s="77"/>
      <c r="U15" s="77"/>
      <c r="V15" s="77"/>
      <c r="W15" s="77"/>
      <c r="X15" s="77"/>
      <c r="Y15" s="77"/>
      <c r="Z15" s="78"/>
      <c r="AA15" s="79">
        <v>7</v>
      </c>
      <c r="AB15" s="80"/>
      <c r="AC15" s="80"/>
      <c r="AD15" s="81"/>
      <c r="AE15" s="79">
        <v>3</v>
      </c>
      <c r="AF15" s="80"/>
      <c r="AG15" s="80"/>
      <c r="AH15" s="81"/>
      <c r="AI15" s="79">
        <v>10</v>
      </c>
      <c r="AJ15" s="80"/>
      <c r="AK15" s="80"/>
      <c r="AL15" s="81"/>
      <c r="AM15" s="82">
        <f t="shared" si="1"/>
        <v>13</v>
      </c>
      <c r="AN15" s="82"/>
      <c r="AO15" s="82"/>
      <c r="AP15" s="82"/>
      <c r="AR15" s="9"/>
    </row>
    <row r="16" spans="2:44" s="8" customFormat="1" ht="22.5" customHeight="1" x14ac:dyDescent="0.4">
      <c r="B16" s="76" t="s">
        <v>49</v>
      </c>
      <c r="C16" s="77"/>
      <c r="D16" s="77"/>
      <c r="E16" s="78"/>
      <c r="F16" s="79">
        <v>242</v>
      </c>
      <c r="G16" s="80"/>
      <c r="H16" s="81"/>
      <c r="I16" s="79">
        <v>225</v>
      </c>
      <c r="J16" s="80"/>
      <c r="K16" s="81"/>
      <c r="L16" s="79">
        <v>254</v>
      </c>
      <c r="M16" s="80"/>
      <c r="N16" s="81"/>
      <c r="O16" s="79">
        <f t="shared" si="0"/>
        <v>479</v>
      </c>
      <c r="P16" s="80"/>
      <c r="Q16" s="80"/>
      <c r="R16" s="81"/>
      <c r="S16" s="76" t="s">
        <v>48</v>
      </c>
      <c r="T16" s="77"/>
      <c r="U16" s="77"/>
      <c r="V16" s="77"/>
      <c r="W16" s="77"/>
      <c r="X16" s="77"/>
      <c r="Y16" s="77"/>
      <c r="Z16" s="78"/>
      <c r="AA16" s="79">
        <v>51</v>
      </c>
      <c r="AB16" s="80"/>
      <c r="AC16" s="80"/>
      <c r="AD16" s="81"/>
      <c r="AE16" s="79">
        <v>44</v>
      </c>
      <c r="AF16" s="80"/>
      <c r="AG16" s="80"/>
      <c r="AH16" s="81"/>
      <c r="AI16" s="79">
        <v>54</v>
      </c>
      <c r="AJ16" s="80"/>
      <c r="AK16" s="80"/>
      <c r="AL16" s="81"/>
      <c r="AM16" s="82">
        <f t="shared" si="1"/>
        <v>98</v>
      </c>
      <c r="AN16" s="82"/>
      <c r="AO16" s="82"/>
      <c r="AP16" s="82"/>
      <c r="AR16" s="9"/>
    </row>
    <row r="17" spans="2:47" s="8" customFormat="1" ht="22.5" customHeight="1" x14ac:dyDescent="0.4">
      <c r="B17" s="76" t="s">
        <v>47</v>
      </c>
      <c r="C17" s="77"/>
      <c r="D17" s="77"/>
      <c r="E17" s="78"/>
      <c r="F17" s="79">
        <v>114</v>
      </c>
      <c r="G17" s="80"/>
      <c r="H17" s="81"/>
      <c r="I17" s="79">
        <v>148</v>
      </c>
      <c r="J17" s="80"/>
      <c r="K17" s="81"/>
      <c r="L17" s="79">
        <v>170</v>
      </c>
      <c r="M17" s="80"/>
      <c r="N17" s="81"/>
      <c r="O17" s="79">
        <f t="shared" si="0"/>
        <v>318</v>
      </c>
      <c r="P17" s="80"/>
      <c r="Q17" s="80"/>
      <c r="R17" s="81"/>
      <c r="S17" s="76" t="s">
        <v>46</v>
      </c>
      <c r="T17" s="77"/>
      <c r="U17" s="77"/>
      <c r="V17" s="77"/>
      <c r="W17" s="77"/>
      <c r="X17" s="77"/>
      <c r="Y17" s="77"/>
      <c r="Z17" s="78"/>
      <c r="AA17" s="79">
        <v>254</v>
      </c>
      <c r="AB17" s="80"/>
      <c r="AC17" s="80"/>
      <c r="AD17" s="81"/>
      <c r="AE17" s="79">
        <v>229</v>
      </c>
      <c r="AF17" s="80"/>
      <c r="AG17" s="80"/>
      <c r="AH17" s="81"/>
      <c r="AI17" s="79">
        <v>268</v>
      </c>
      <c r="AJ17" s="80"/>
      <c r="AK17" s="80"/>
      <c r="AL17" s="81"/>
      <c r="AM17" s="82">
        <f t="shared" si="1"/>
        <v>497</v>
      </c>
      <c r="AN17" s="82"/>
      <c r="AO17" s="82"/>
      <c r="AP17" s="82"/>
      <c r="AR17" s="9"/>
    </row>
    <row r="18" spans="2:47" s="8" customFormat="1" ht="22.5" customHeight="1" x14ac:dyDescent="0.4">
      <c r="B18" s="76" t="s">
        <v>45</v>
      </c>
      <c r="C18" s="77"/>
      <c r="D18" s="77"/>
      <c r="E18" s="78"/>
      <c r="F18" s="79">
        <v>148</v>
      </c>
      <c r="G18" s="80"/>
      <c r="H18" s="81"/>
      <c r="I18" s="79">
        <v>155</v>
      </c>
      <c r="J18" s="80"/>
      <c r="K18" s="81"/>
      <c r="L18" s="79">
        <v>189</v>
      </c>
      <c r="M18" s="80"/>
      <c r="N18" s="81"/>
      <c r="O18" s="79">
        <f t="shared" si="0"/>
        <v>344</v>
      </c>
      <c r="P18" s="80"/>
      <c r="Q18" s="80"/>
      <c r="R18" s="81"/>
      <c r="S18" s="76" t="s">
        <v>44</v>
      </c>
      <c r="T18" s="77"/>
      <c r="U18" s="77"/>
      <c r="V18" s="77"/>
      <c r="W18" s="77"/>
      <c r="X18" s="77"/>
      <c r="Y18" s="77"/>
      <c r="Z18" s="78"/>
      <c r="AA18" s="79">
        <v>244</v>
      </c>
      <c r="AB18" s="80"/>
      <c r="AC18" s="80"/>
      <c r="AD18" s="81"/>
      <c r="AE18" s="79">
        <v>200</v>
      </c>
      <c r="AF18" s="80"/>
      <c r="AG18" s="80"/>
      <c r="AH18" s="81"/>
      <c r="AI18" s="79">
        <v>217</v>
      </c>
      <c r="AJ18" s="80"/>
      <c r="AK18" s="80"/>
      <c r="AL18" s="81"/>
      <c r="AM18" s="82">
        <f t="shared" si="1"/>
        <v>417</v>
      </c>
      <c r="AN18" s="82"/>
      <c r="AO18" s="82"/>
      <c r="AP18" s="82"/>
      <c r="AR18" s="9"/>
    </row>
    <row r="19" spans="2:47" s="8" customFormat="1" ht="22.5" customHeight="1" x14ac:dyDescent="0.4">
      <c r="B19" s="76" t="s">
        <v>43</v>
      </c>
      <c r="C19" s="77"/>
      <c r="D19" s="77"/>
      <c r="E19" s="78"/>
      <c r="F19" s="79">
        <v>152</v>
      </c>
      <c r="G19" s="80"/>
      <c r="H19" s="81"/>
      <c r="I19" s="79">
        <v>138</v>
      </c>
      <c r="J19" s="80"/>
      <c r="K19" s="81"/>
      <c r="L19" s="79">
        <v>162</v>
      </c>
      <c r="M19" s="80"/>
      <c r="N19" s="81"/>
      <c r="O19" s="79">
        <f t="shared" si="0"/>
        <v>300</v>
      </c>
      <c r="P19" s="80"/>
      <c r="Q19" s="80"/>
      <c r="R19" s="81"/>
      <c r="S19" s="76" t="s">
        <v>42</v>
      </c>
      <c r="T19" s="77"/>
      <c r="U19" s="77"/>
      <c r="V19" s="77"/>
      <c r="W19" s="77"/>
      <c r="X19" s="77"/>
      <c r="Y19" s="77"/>
      <c r="Z19" s="78"/>
      <c r="AA19" s="79">
        <v>74</v>
      </c>
      <c r="AB19" s="80"/>
      <c r="AC19" s="80"/>
      <c r="AD19" s="81"/>
      <c r="AE19" s="79">
        <v>52</v>
      </c>
      <c r="AF19" s="80"/>
      <c r="AG19" s="80"/>
      <c r="AH19" s="81"/>
      <c r="AI19" s="79">
        <v>68</v>
      </c>
      <c r="AJ19" s="80"/>
      <c r="AK19" s="80"/>
      <c r="AL19" s="81"/>
      <c r="AM19" s="82">
        <f t="shared" si="1"/>
        <v>120</v>
      </c>
      <c r="AN19" s="82"/>
      <c r="AO19" s="82"/>
      <c r="AP19" s="82"/>
      <c r="AR19" s="9"/>
    </row>
    <row r="20" spans="2:47" s="8" customFormat="1" ht="22.5" customHeight="1" x14ac:dyDescent="0.4">
      <c r="B20" s="76" t="s">
        <v>41</v>
      </c>
      <c r="C20" s="77"/>
      <c r="D20" s="77"/>
      <c r="E20" s="78"/>
      <c r="F20" s="79">
        <v>75</v>
      </c>
      <c r="G20" s="80"/>
      <c r="H20" s="81"/>
      <c r="I20" s="79">
        <v>70</v>
      </c>
      <c r="J20" s="80"/>
      <c r="K20" s="81"/>
      <c r="L20" s="79">
        <v>66</v>
      </c>
      <c r="M20" s="80"/>
      <c r="N20" s="81"/>
      <c r="O20" s="79">
        <f t="shared" si="0"/>
        <v>136</v>
      </c>
      <c r="P20" s="80"/>
      <c r="Q20" s="80"/>
      <c r="R20" s="81"/>
      <c r="S20" s="76" t="s">
        <v>40</v>
      </c>
      <c r="T20" s="77"/>
      <c r="U20" s="77"/>
      <c r="V20" s="77"/>
      <c r="W20" s="77"/>
      <c r="X20" s="77"/>
      <c r="Y20" s="77"/>
      <c r="Z20" s="78"/>
      <c r="AA20" s="79">
        <v>113</v>
      </c>
      <c r="AB20" s="80"/>
      <c r="AC20" s="80"/>
      <c r="AD20" s="81"/>
      <c r="AE20" s="79">
        <v>100</v>
      </c>
      <c r="AF20" s="80"/>
      <c r="AG20" s="80"/>
      <c r="AH20" s="81"/>
      <c r="AI20" s="79">
        <v>130</v>
      </c>
      <c r="AJ20" s="80"/>
      <c r="AK20" s="80"/>
      <c r="AL20" s="81"/>
      <c r="AM20" s="82">
        <f t="shared" si="1"/>
        <v>230</v>
      </c>
      <c r="AN20" s="82"/>
      <c r="AO20" s="82"/>
      <c r="AP20" s="82"/>
      <c r="AR20" s="9"/>
    </row>
    <row r="21" spans="2:47" s="8" customFormat="1" ht="22.5" customHeight="1" x14ac:dyDescent="0.4">
      <c r="B21" s="76" t="s">
        <v>39</v>
      </c>
      <c r="C21" s="77"/>
      <c r="D21" s="77"/>
      <c r="E21" s="78"/>
      <c r="F21" s="79">
        <v>78</v>
      </c>
      <c r="G21" s="80"/>
      <c r="H21" s="81"/>
      <c r="I21" s="79">
        <v>48</v>
      </c>
      <c r="J21" s="80"/>
      <c r="K21" s="81"/>
      <c r="L21" s="79">
        <v>71</v>
      </c>
      <c r="M21" s="80"/>
      <c r="N21" s="81"/>
      <c r="O21" s="79">
        <f t="shared" si="0"/>
        <v>119</v>
      </c>
      <c r="P21" s="80"/>
      <c r="Q21" s="80"/>
      <c r="R21" s="81"/>
      <c r="S21" s="76" t="s">
        <v>38</v>
      </c>
      <c r="T21" s="77"/>
      <c r="U21" s="77"/>
      <c r="V21" s="77"/>
      <c r="W21" s="77"/>
      <c r="X21" s="77"/>
      <c r="Y21" s="77"/>
      <c r="Z21" s="78"/>
      <c r="AA21" s="79">
        <v>118</v>
      </c>
      <c r="AB21" s="80"/>
      <c r="AC21" s="80"/>
      <c r="AD21" s="81"/>
      <c r="AE21" s="79">
        <v>104</v>
      </c>
      <c r="AF21" s="80"/>
      <c r="AG21" s="80"/>
      <c r="AH21" s="81"/>
      <c r="AI21" s="79">
        <v>121</v>
      </c>
      <c r="AJ21" s="80"/>
      <c r="AK21" s="80"/>
      <c r="AL21" s="81"/>
      <c r="AM21" s="82">
        <f t="shared" si="1"/>
        <v>225</v>
      </c>
      <c r="AN21" s="82"/>
      <c r="AO21" s="82"/>
      <c r="AP21" s="82"/>
      <c r="AR21" s="9"/>
    </row>
    <row r="22" spans="2:47" s="8" customFormat="1" ht="22.5" customHeight="1" x14ac:dyDescent="0.4">
      <c r="B22" s="76" t="s">
        <v>37</v>
      </c>
      <c r="C22" s="77"/>
      <c r="D22" s="77"/>
      <c r="E22" s="78"/>
      <c r="F22" s="79">
        <v>38</v>
      </c>
      <c r="G22" s="80"/>
      <c r="H22" s="81"/>
      <c r="I22" s="79">
        <v>35</v>
      </c>
      <c r="J22" s="80"/>
      <c r="K22" s="81"/>
      <c r="L22" s="79">
        <v>37</v>
      </c>
      <c r="M22" s="80"/>
      <c r="N22" s="81"/>
      <c r="O22" s="79">
        <f t="shared" si="0"/>
        <v>72</v>
      </c>
      <c r="P22" s="80"/>
      <c r="Q22" s="80"/>
      <c r="R22" s="81"/>
      <c r="S22" s="76" t="s">
        <v>36</v>
      </c>
      <c r="T22" s="77"/>
      <c r="U22" s="77"/>
      <c r="V22" s="77"/>
      <c r="W22" s="77"/>
      <c r="X22" s="77"/>
      <c r="Y22" s="77"/>
      <c r="Z22" s="78"/>
      <c r="AA22" s="79">
        <v>253</v>
      </c>
      <c r="AB22" s="80"/>
      <c r="AC22" s="80"/>
      <c r="AD22" s="81"/>
      <c r="AE22" s="79">
        <v>257</v>
      </c>
      <c r="AF22" s="80"/>
      <c r="AG22" s="80"/>
      <c r="AH22" s="81"/>
      <c r="AI22" s="79">
        <v>298</v>
      </c>
      <c r="AJ22" s="80"/>
      <c r="AK22" s="80"/>
      <c r="AL22" s="81"/>
      <c r="AM22" s="82">
        <f t="shared" si="1"/>
        <v>555</v>
      </c>
      <c r="AN22" s="82"/>
      <c r="AO22" s="82"/>
      <c r="AP22" s="82"/>
      <c r="AR22" s="9"/>
    </row>
    <row r="23" spans="2:47" s="8" customFormat="1" ht="22.5" customHeight="1" x14ac:dyDescent="0.4">
      <c r="B23" s="76" t="s">
        <v>35</v>
      </c>
      <c r="C23" s="77"/>
      <c r="D23" s="77"/>
      <c r="E23" s="78"/>
      <c r="F23" s="79">
        <v>188</v>
      </c>
      <c r="G23" s="80"/>
      <c r="H23" s="81"/>
      <c r="I23" s="79">
        <v>169</v>
      </c>
      <c r="J23" s="80"/>
      <c r="K23" s="81"/>
      <c r="L23" s="79">
        <v>190</v>
      </c>
      <c r="M23" s="80"/>
      <c r="N23" s="81"/>
      <c r="O23" s="79">
        <f t="shared" si="0"/>
        <v>359</v>
      </c>
      <c r="P23" s="80"/>
      <c r="Q23" s="80"/>
      <c r="R23" s="81"/>
      <c r="S23" s="76" t="s">
        <v>34</v>
      </c>
      <c r="T23" s="77"/>
      <c r="U23" s="77"/>
      <c r="V23" s="77"/>
      <c r="W23" s="77"/>
      <c r="X23" s="77"/>
      <c r="Y23" s="77"/>
      <c r="Z23" s="78"/>
      <c r="AA23" s="79">
        <v>26</v>
      </c>
      <c r="AB23" s="80"/>
      <c r="AC23" s="80"/>
      <c r="AD23" s="81"/>
      <c r="AE23" s="79">
        <v>19</v>
      </c>
      <c r="AF23" s="80"/>
      <c r="AG23" s="80"/>
      <c r="AH23" s="81"/>
      <c r="AI23" s="79">
        <v>17</v>
      </c>
      <c r="AJ23" s="80"/>
      <c r="AK23" s="80"/>
      <c r="AL23" s="81"/>
      <c r="AM23" s="82">
        <f t="shared" si="1"/>
        <v>36</v>
      </c>
      <c r="AN23" s="82"/>
      <c r="AO23" s="82"/>
      <c r="AP23" s="82"/>
      <c r="AR23" s="9"/>
    </row>
    <row r="24" spans="2:47" s="8" customFormat="1" ht="22.5" customHeight="1" x14ac:dyDescent="0.4">
      <c r="B24" s="76" t="s">
        <v>33</v>
      </c>
      <c r="C24" s="77"/>
      <c r="D24" s="77"/>
      <c r="E24" s="78"/>
      <c r="F24" s="79">
        <v>227</v>
      </c>
      <c r="G24" s="80"/>
      <c r="H24" s="81"/>
      <c r="I24" s="79">
        <v>252</v>
      </c>
      <c r="J24" s="80"/>
      <c r="K24" s="81"/>
      <c r="L24" s="79">
        <v>249</v>
      </c>
      <c r="M24" s="80"/>
      <c r="N24" s="81"/>
      <c r="O24" s="79">
        <f t="shared" si="0"/>
        <v>501</v>
      </c>
      <c r="P24" s="80"/>
      <c r="Q24" s="80"/>
      <c r="R24" s="81"/>
      <c r="S24" s="76" t="s">
        <v>32</v>
      </c>
      <c r="T24" s="77"/>
      <c r="U24" s="77"/>
      <c r="V24" s="77"/>
      <c r="W24" s="77"/>
      <c r="X24" s="77"/>
      <c r="Y24" s="77"/>
      <c r="Z24" s="78"/>
      <c r="AA24" s="79">
        <v>148</v>
      </c>
      <c r="AB24" s="80"/>
      <c r="AC24" s="80"/>
      <c r="AD24" s="81"/>
      <c r="AE24" s="79">
        <v>134</v>
      </c>
      <c r="AF24" s="80"/>
      <c r="AG24" s="80"/>
      <c r="AH24" s="81"/>
      <c r="AI24" s="79">
        <v>145</v>
      </c>
      <c r="AJ24" s="80"/>
      <c r="AK24" s="80"/>
      <c r="AL24" s="81"/>
      <c r="AM24" s="82">
        <f t="shared" si="1"/>
        <v>279</v>
      </c>
      <c r="AN24" s="82"/>
      <c r="AO24" s="82"/>
      <c r="AP24" s="82"/>
      <c r="AR24" s="9"/>
    </row>
    <row r="25" spans="2:47" s="8" customFormat="1" ht="22.5" customHeight="1" x14ac:dyDescent="0.4">
      <c r="B25" s="76" t="s">
        <v>31</v>
      </c>
      <c r="C25" s="77"/>
      <c r="D25" s="77"/>
      <c r="E25" s="78"/>
      <c r="F25" s="79">
        <v>185</v>
      </c>
      <c r="G25" s="80"/>
      <c r="H25" s="81"/>
      <c r="I25" s="79">
        <v>173</v>
      </c>
      <c r="J25" s="80"/>
      <c r="K25" s="81"/>
      <c r="L25" s="79">
        <v>189</v>
      </c>
      <c r="M25" s="80"/>
      <c r="N25" s="81"/>
      <c r="O25" s="79">
        <f t="shared" si="0"/>
        <v>362</v>
      </c>
      <c r="P25" s="80"/>
      <c r="Q25" s="80"/>
      <c r="R25" s="81"/>
      <c r="S25" s="76" t="s">
        <v>30</v>
      </c>
      <c r="T25" s="77"/>
      <c r="U25" s="77"/>
      <c r="V25" s="77"/>
      <c r="W25" s="77"/>
      <c r="X25" s="77"/>
      <c r="Y25" s="77"/>
      <c r="Z25" s="78"/>
      <c r="AA25" s="79">
        <v>238</v>
      </c>
      <c r="AB25" s="80"/>
      <c r="AC25" s="80"/>
      <c r="AD25" s="81"/>
      <c r="AE25" s="79">
        <v>190</v>
      </c>
      <c r="AF25" s="80"/>
      <c r="AG25" s="80"/>
      <c r="AH25" s="81"/>
      <c r="AI25" s="79">
        <v>198</v>
      </c>
      <c r="AJ25" s="80"/>
      <c r="AK25" s="80"/>
      <c r="AL25" s="81"/>
      <c r="AM25" s="82">
        <f t="shared" si="1"/>
        <v>388</v>
      </c>
      <c r="AN25" s="82"/>
      <c r="AO25" s="82"/>
      <c r="AP25" s="82"/>
      <c r="AR25" s="9"/>
    </row>
    <row r="26" spans="2:47" s="8" customFormat="1" ht="22.5" customHeight="1" x14ac:dyDescent="0.4">
      <c r="B26" s="76" t="s">
        <v>29</v>
      </c>
      <c r="C26" s="77"/>
      <c r="D26" s="77"/>
      <c r="E26" s="78"/>
      <c r="F26" s="79">
        <v>171</v>
      </c>
      <c r="G26" s="80"/>
      <c r="H26" s="81"/>
      <c r="I26" s="79">
        <v>164</v>
      </c>
      <c r="J26" s="80"/>
      <c r="K26" s="81"/>
      <c r="L26" s="79">
        <v>191</v>
      </c>
      <c r="M26" s="80"/>
      <c r="N26" s="81"/>
      <c r="O26" s="79">
        <f t="shared" si="0"/>
        <v>355</v>
      </c>
      <c r="P26" s="80"/>
      <c r="Q26" s="80"/>
      <c r="R26" s="81"/>
      <c r="S26" s="76" t="s">
        <v>28</v>
      </c>
      <c r="T26" s="77"/>
      <c r="U26" s="77"/>
      <c r="V26" s="77"/>
      <c r="W26" s="77"/>
      <c r="X26" s="77"/>
      <c r="Y26" s="77"/>
      <c r="Z26" s="78"/>
      <c r="AA26" s="79">
        <v>159</v>
      </c>
      <c r="AB26" s="80"/>
      <c r="AC26" s="80"/>
      <c r="AD26" s="81"/>
      <c r="AE26" s="79">
        <v>140</v>
      </c>
      <c r="AF26" s="80"/>
      <c r="AG26" s="80"/>
      <c r="AH26" s="81"/>
      <c r="AI26" s="79">
        <v>162</v>
      </c>
      <c r="AJ26" s="80"/>
      <c r="AK26" s="80"/>
      <c r="AL26" s="81"/>
      <c r="AM26" s="82">
        <f t="shared" si="1"/>
        <v>302</v>
      </c>
      <c r="AN26" s="82"/>
      <c r="AO26" s="82"/>
      <c r="AP26" s="82"/>
      <c r="AR26" s="9"/>
    </row>
    <row r="27" spans="2:47" s="8" customFormat="1" ht="22.5" customHeight="1" x14ac:dyDescent="0.4">
      <c r="B27" s="76" t="s">
        <v>27</v>
      </c>
      <c r="C27" s="77"/>
      <c r="D27" s="77"/>
      <c r="E27" s="78"/>
      <c r="F27" s="79">
        <v>138</v>
      </c>
      <c r="G27" s="80"/>
      <c r="H27" s="81"/>
      <c r="I27" s="79">
        <v>127</v>
      </c>
      <c r="J27" s="80"/>
      <c r="K27" s="81"/>
      <c r="L27" s="79">
        <v>157</v>
      </c>
      <c r="M27" s="80"/>
      <c r="N27" s="81"/>
      <c r="O27" s="79">
        <f t="shared" si="0"/>
        <v>284</v>
      </c>
      <c r="P27" s="80"/>
      <c r="Q27" s="80"/>
      <c r="R27" s="81"/>
      <c r="S27" s="76" t="s">
        <v>26</v>
      </c>
      <c r="T27" s="77"/>
      <c r="U27" s="77"/>
      <c r="V27" s="77"/>
      <c r="W27" s="77"/>
      <c r="X27" s="77"/>
      <c r="Y27" s="77"/>
      <c r="Z27" s="78"/>
      <c r="AA27" s="79">
        <v>192</v>
      </c>
      <c r="AB27" s="80"/>
      <c r="AC27" s="80"/>
      <c r="AD27" s="81"/>
      <c r="AE27" s="79">
        <v>166</v>
      </c>
      <c r="AF27" s="80"/>
      <c r="AG27" s="80"/>
      <c r="AH27" s="81"/>
      <c r="AI27" s="79">
        <v>130</v>
      </c>
      <c r="AJ27" s="80"/>
      <c r="AK27" s="80"/>
      <c r="AL27" s="81"/>
      <c r="AM27" s="82">
        <f t="shared" si="1"/>
        <v>296</v>
      </c>
      <c r="AN27" s="82"/>
      <c r="AO27" s="82"/>
      <c r="AP27" s="82"/>
      <c r="AR27" s="9"/>
    </row>
    <row r="28" spans="2:47" s="8" customFormat="1" ht="22.5" customHeight="1" x14ac:dyDescent="0.4">
      <c r="B28" s="76" t="s">
        <v>25</v>
      </c>
      <c r="C28" s="77"/>
      <c r="D28" s="77"/>
      <c r="E28" s="78"/>
      <c r="F28" s="79">
        <v>60</v>
      </c>
      <c r="G28" s="80"/>
      <c r="H28" s="81"/>
      <c r="I28" s="79">
        <v>49</v>
      </c>
      <c r="J28" s="80"/>
      <c r="K28" s="81"/>
      <c r="L28" s="79">
        <v>62</v>
      </c>
      <c r="M28" s="80"/>
      <c r="N28" s="81"/>
      <c r="O28" s="79">
        <f t="shared" si="0"/>
        <v>111</v>
      </c>
      <c r="P28" s="80"/>
      <c r="Q28" s="80"/>
      <c r="R28" s="81"/>
      <c r="S28" s="76" t="s">
        <v>24</v>
      </c>
      <c r="T28" s="77"/>
      <c r="U28" s="77"/>
      <c r="V28" s="77"/>
      <c r="W28" s="77"/>
      <c r="X28" s="77"/>
      <c r="Y28" s="77"/>
      <c r="Z28" s="78"/>
      <c r="AA28" s="79">
        <v>213</v>
      </c>
      <c r="AB28" s="80"/>
      <c r="AC28" s="80"/>
      <c r="AD28" s="81"/>
      <c r="AE28" s="79">
        <v>183</v>
      </c>
      <c r="AF28" s="80"/>
      <c r="AG28" s="80"/>
      <c r="AH28" s="81"/>
      <c r="AI28" s="79">
        <v>218</v>
      </c>
      <c r="AJ28" s="80"/>
      <c r="AK28" s="80"/>
      <c r="AL28" s="81"/>
      <c r="AM28" s="82">
        <f t="shared" si="1"/>
        <v>401</v>
      </c>
      <c r="AN28" s="82"/>
      <c r="AO28" s="82"/>
      <c r="AP28" s="82"/>
      <c r="AR28" s="12"/>
      <c r="AS28" s="12" t="s">
        <v>23</v>
      </c>
      <c r="AT28" s="12" t="s">
        <v>22</v>
      </c>
      <c r="AU28" s="12" t="s">
        <v>4</v>
      </c>
    </row>
    <row r="29" spans="2:47" s="8" customFormat="1" ht="22.5" customHeight="1" x14ac:dyDescent="0.4">
      <c r="B29" s="76" t="s">
        <v>21</v>
      </c>
      <c r="C29" s="77"/>
      <c r="D29" s="77"/>
      <c r="E29" s="78"/>
      <c r="F29" s="79">
        <v>84</v>
      </c>
      <c r="G29" s="80"/>
      <c r="H29" s="81"/>
      <c r="I29" s="79">
        <v>73</v>
      </c>
      <c r="J29" s="80"/>
      <c r="K29" s="81"/>
      <c r="L29" s="79">
        <v>94</v>
      </c>
      <c r="M29" s="80"/>
      <c r="N29" s="81"/>
      <c r="O29" s="79">
        <f t="shared" si="0"/>
        <v>167</v>
      </c>
      <c r="P29" s="80"/>
      <c r="Q29" s="80"/>
      <c r="R29" s="81"/>
      <c r="S29" s="76" t="s">
        <v>20</v>
      </c>
      <c r="T29" s="77"/>
      <c r="U29" s="77"/>
      <c r="V29" s="77"/>
      <c r="W29" s="77"/>
      <c r="X29" s="77"/>
      <c r="Y29" s="77"/>
      <c r="Z29" s="78"/>
      <c r="AA29" s="79">
        <v>228</v>
      </c>
      <c r="AB29" s="80"/>
      <c r="AC29" s="80"/>
      <c r="AD29" s="81"/>
      <c r="AE29" s="79">
        <v>245</v>
      </c>
      <c r="AF29" s="80"/>
      <c r="AG29" s="80"/>
      <c r="AH29" s="81"/>
      <c r="AI29" s="79">
        <v>177</v>
      </c>
      <c r="AJ29" s="80"/>
      <c r="AK29" s="80"/>
      <c r="AL29" s="81"/>
      <c r="AM29" s="82">
        <f t="shared" si="1"/>
        <v>422</v>
      </c>
      <c r="AN29" s="82"/>
      <c r="AO29" s="82"/>
      <c r="AP29" s="82"/>
      <c r="AR29" s="12" t="s">
        <v>8</v>
      </c>
      <c r="AS29" s="11">
        <f>AE31</f>
        <v>12127</v>
      </c>
      <c r="AT29" s="11">
        <v>4335</v>
      </c>
      <c r="AU29" s="10">
        <f>IF(OR(AS29=0,AT29=0),"",ROUNDDOWN(AT29/AS29,4))</f>
        <v>0.3574</v>
      </c>
    </row>
    <row r="30" spans="2:47" s="8" customFormat="1" ht="22.5" customHeight="1" x14ac:dyDescent="0.4">
      <c r="B30" s="76" t="s">
        <v>19</v>
      </c>
      <c r="C30" s="77"/>
      <c r="D30" s="77"/>
      <c r="E30" s="78"/>
      <c r="F30" s="79">
        <v>1493</v>
      </c>
      <c r="G30" s="80"/>
      <c r="H30" s="81"/>
      <c r="I30" s="79">
        <v>1539</v>
      </c>
      <c r="J30" s="80"/>
      <c r="K30" s="81"/>
      <c r="L30" s="79">
        <v>1661</v>
      </c>
      <c r="M30" s="80"/>
      <c r="N30" s="81"/>
      <c r="O30" s="79">
        <f t="shared" si="0"/>
        <v>3200</v>
      </c>
      <c r="P30" s="80"/>
      <c r="Q30" s="80"/>
      <c r="R30" s="81"/>
      <c r="S30" s="76" t="s">
        <v>18</v>
      </c>
      <c r="T30" s="77"/>
      <c r="U30" s="77"/>
      <c r="V30" s="77"/>
      <c r="W30" s="77"/>
      <c r="X30" s="77"/>
      <c r="Y30" s="77"/>
      <c r="Z30" s="78"/>
      <c r="AA30" s="79">
        <v>43</v>
      </c>
      <c r="AB30" s="80"/>
      <c r="AC30" s="80"/>
      <c r="AD30" s="81"/>
      <c r="AE30" s="79">
        <v>44</v>
      </c>
      <c r="AF30" s="80"/>
      <c r="AG30" s="80"/>
      <c r="AH30" s="81"/>
      <c r="AI30" s="79">
        <v>50</v>
      </c>
      <c r="AJ30" s="80"/>
      <c r="AK30" s="80"/>
      <c r="AL30" s="81"/>
      <c r="AM30" s="82">
        <f t="shared" si="1"/>
        <v>94</v>
      </c>
      <c r="AN30" s="82"/>
      <c r="AO30" s="82"/>
      <c r="AP30" s="82"/>
      <c r="AR30" s="12" t="s">
        <v>6</v>
      </c>
      <c r="AS30" s="11">
        <f>AI31</f>
        <v>13295</v>
      </c>
      <c r="AT30" s="11">
        <v>5903</v>
      </c>
      <c r="AU30" s="10">
        <f>IF(OR(AS30=0,AT30=0),"",ROUNDDOWN(AT30/AS30,4))</f>
        <v>0.44400000000000001</v>
      </c>
    </row>
    <row r="31" spans="2:47" s="8" customFormat="1" ht="22.5" customHeight="1" x14ac:dyDescent="0.4">
      <c r="B31" s="76" t="s">
        <v>17</v>
      </c>
      <c r="C31" s="77"/>
      <c r="D31" s="77"/>
      <c r="E31" s="78"/>
      <c r="F31" s="79">
        <v>538</v>
      </c>
      <c r="G31" s="80"/>
      <c r="H31" s="81"/>
      <c r="I31" s="79">
        <v>571</v>
      </c>
      <c r="J31" s="80"/>
      <c r="K31" s="81"/>
      <c r="L31" s="79">
        <v>601</v>
      </c>
      <c r="M31" s="80"/>
      <c r="N31" s="81"/>
      <c r="O31" s="79">
        <f t="shared" si="0"/>
        <v>1172</v>
      </c>
      <c r="P31" s="80"/>
      <c r="Q31" s="80"/>
      <c r="R31" s="81"/>
      <c r="S31" s="76" t="s">
        <v>16</v>
      </c>
      <c r="T31" s="77"/>
      <c r="U31" s="77"/>
      <c r="V31" s="77"/>
      <c r="W31" s="77"/>
      <c r="X31" s="77"/>
      <c r="Y31" s="77"/>
      <c r="Z31" s="78"/>
      <c r="AA31" s="89">
        <f>SUM(F8:H32,AA8:AD30)</f>
        <v>12366</v>
      </c>
      <c r="AB31" s="80"/>
      <c r="AC31" s="80"/>
      <c r="AD31" s="81"/>
      <c r="AE31" s="79">
        <f>SUM(I8:K32,AE8:AH30)</f>
        <v>12127</v>
      </c>
      <c r="AF31" s="80"/>
      <c r="AG31" s="80"/>
      <c r="AH31" s="81"/>
      <c r="AI31" s="79">
        <f>SUM(L8:N32,AI8:AL30)</f>
        <v>13295</v>
      </c>
      <c r="AJ31" s="80"/>
      <c r="AK31" s="80"/>
      <c r="AL31" s="81"/>
      <c r="AM31" s="82">
        <f t="shared" si="1"/>
        <v>25422</v>
      </c>
      <c r="AN31" s="82"/>
      <c r="AO31" s="82"/>
      <c r="AP31" s="82"/>
      <c r="AR31" s="12" t="s">
        <v>15</v>
      </c>
      <c r="AS31" s="11">
        <f>AM31</f>
        <v>25422</v>
      </c>
      <c r="AT31" s="11">
        <f>AT29+AT30</f>
        <v>10238</v>
      </c>
      <c r="AU31" s="10">
        <f>IF(OR(AS31=0,AT31=0),"",ROUNDDOWN(AT31/AS31,4))</f>
        <v>0.4027</v>
      </c>
    </row>
    <row r="32" spans="2:47" s="8" customFormat="1" ht="22.5" customHeight="1" x14ac:dyDescent="0.4">
      <c r="B32" s="90" t="s">
        <v>14</v>
      </c>
      <c r="C32" s="91"/>
      <c r="D32" s="91"/>
      <c r="E32" s="92"/>
      <c r="F32" s="93">
        <v>450</v>
      </c>
      <c r="G32" s="94"/>
      <c r="H32" s="95"/>
      <c r="I32" s="93">
        <v>434</v>
      </c>
      <c r="J32" s="94"/>
      <c r="K32" s="95"/>
      <c r="L32" s="93">
        <v>470</v>
      </c>
      <c r="M32" s="94"/>
      <c r="N32" s="95"/>
      <c r="O32" s="93">
        <f t="shared" si="0"/>
        <v>904</v>
      </c>
      <c r="P32" s="94"/>
      <c r="Q32" s="94"/>
      <c r="R32" s="95"/>
      <c r="S32" s="90"/>
      <c r="T32" s="91"/>
      <c r="U32" s="91"/>
      <c r="V32" s="91"/>
      <c r="W32" s="91"/>
      <c r="X32" s="91"/>
      <c r="Y32" s="91"/>
      <c r="Z32" s="92"/>
      <c r="AA32" s="93"/>
      <c r="AB32" s="94"/>
      <c r="AC32" s="94"/>
      <c r="AD32" s="95"/>
      <c r="AE32" s="93"/>
      <c r="AF32" s="94"/>
      <c r="AG32" s="94"/>
      <c r="AH32" s="95"/>
      <c r="AI32" s="96"/>
      <c r="AJ32" s="96"/>
      <c r="AK32" s="96"/>
      <c r="AL32" s="96"/>
      <c r="AM32" s="96"/>
      <c r="AN32" s="96"/>
      <c r="AO32" s="96"/>
      <c r="AP32" s="96"/>
      <c r="AR32" s="9"/>
    </row>
    <row r="33" spans="3:39" ht="15.75" customHeight="1" x14ac:dyDescent="0.4"/>
    <row r="34" spans="3:39" ht="18.75" customHeight="1" x14ac:dyDescent="0.4">
      <c r="D34" s="4" t="s">
        <v>12</v>
      </c>
      <c r="E34" s="99">
        <f>AM31-25463</f>
        <v>-41</v>
      </c>
      <c r="F34" s="99"/>
      <c r="G34" s="1" t="s">
        <v>0</v>
      </c>
      <c r="L34" s="1" t="s">
        <v>11</v>
      </c>
      <c r="O34" s="97">
        <f>AM31-25983</f>
        <v>-561</v>
      </c>
      <c r="P34" s="97"/>
      <c r="Q34" s="97"/>
      <c r="R34" s="97"/>
      <c r="S34" s="1" t="s">
        <v>0</v>
      </c>
      <c r="AG34" s="4" t="s">
        <v>13</v>
      </c>
      <c r="AH34" s="68">
        <f>AT31</f>
        <v>10238</v>
      </c>
      <c r="AI34" s="68"/>
      <c r="AJ34" s="68"/>
      <c r="AK34" s="68"/>
      <c r="AL34" s="68"/>
      <c r="AM34" s="1" t="s">
        <v>0</v>
      </c>
    </row>
    <row r="35" spans="3:39" ht="6" customHeight="1" x14ac:dyDescent="0.4"/>
    <row r="36" spans="3:39" ht="18.75" customHeight="1" x14ac:dyDescent="0.4">
      <c r="D36" s="4" t="s">
        <v>12</v>
      </c>
      <c r="E36" s="97">
        <f>AA31-12353</f>
        <v>13</v>
      </c>
      <c r="F36" s="97"/>
      <c r="G36" s="1" t="s">
        <v>10</v>
      </c>
      <c r="L36" s="1" t="s">
        <v>11</v>
      </c>
      <c r="O36" s="97">
        <f>AA31-12489</f>
        <v>-123</v>
      </c>
      <c r="P36" s="97"/>
      <c r="Q36" s="97"/>
      <c r="R36" s="97"/>
      <c r="S36" s="1" t="s">
        <v>10</v>
      </c>
      <c r="Y36" s="1" t="s">
        <v>9</v>
      </c>
      <c r="AG36" s="4" t="s">
        <v>8</v>
      </c>
      <c r="AH36" s="68">
        <f>AT29</f>
        <v>4335</v>
      </c>
      <c r="AI36" s="68"/>
      <c r="AJ36" s="68"/>
      <c r="AK36" s="68"/>
      <c r="AL36" s="68"/>
      <c r="AM36" s="1" t="s">
        <v>0</v>
      </c>
    </row>
    <row r="37" spans="3:39" ht="6" customHeight="1" x14ac:dyDescent="0.4">
      <c r="AG37" s="4"/>
    </row>
    <row r="38" spans="3:39" ht="18.75" customHeight="1" x14ac:dyDescent="0.4">
      <c r="C38" s="7" t="s">
        <v>7</v>
      </c>
      <c r="AG38" s="4" t="s">
        <v>6</v>
      </c>
      <c r="AH38" s="68">
        <f>AT30</f>
        <v>5903</v>
      </c>
      <c r="AI38" s="68"/>
      <c r="AJ38" s="68"/>
      <c r="AK38" s="68"/>
      <c r="AL38" s="68"/>
      <c r="AM38" s="1" t="s">
        <v>0</v>
      </c>
    </row>
    <row r="39" spans="3:39" ht="6" customHeight="1" x14ac:dyDescent="0.4">
      <c r="AG39" s="4"/>
    </row>
    <row r="40" spans="3:39" ht="18.75" customHeight="1" x14ac:dyDescent="0.4">
      <c r="C40" s="5" t="s">
        <v>5</v>
      </c>
      <c r="AG40" s="4" t="s">
        <v>4</v>
      </c>
      <c r="AH40" s="98">
        <f>IF(OR(AH34=0,AM31=0),"",ROUNDDOWN(AH34/AM31*100,2))</f>
        <v>40.270000000000003</v>
      </c>
      <c r="AI40" s="98"/>
      <c r="AJ40" s="98"/>
      <c r="AK40" s="98"/>
      <c r="AL40" s="98"/>
      <c r="AM40" s="1" t="s">
        <v>3</v>
      </c>
    </row>
    <row r="42" spans="3:39" x14ac:dyDescent="0.4">
      <c r="C42" s="1" t="s">
        <v>2</v>
      </c>
      <c r="G42" s="67">
        <v>9</v>
      </c>
      <c r="H42" s="67"/>
      <c r="I42" s="1" t="s">
        <v>0</v>
      </c>
      <c r="L42" s="1" t="s">
        <v>1</v>
      </c>
      <c r="T42" s="67">
        <v>36</v>
      </c>
      <c r="U42" s="67"/>
      <c r="V42" s="1" t="s">
        <v>0</v>
      </c>
    </row>
  </sheetData>
  <mergeCells count="285">
    <mergeCell ref="E36:F36"/>
    <mergeCell ref="O36:R36"/>
    <mergeCell ref="AH36:AL36"/>
    <mergeCell ref="AH38:AL38"/>
    <mergeCell ref="AH40:AL40"/>
    <mergeCell ref="G42:H42"/>
    <mergeCell ref="T42:U42"/>
    <mergeCell ref="AM32:AP32"/>
    <mergeCell ref="E34:F34"/>
    <mergeCell ref="O34:R34"/>
    <mergeCell ref="AH34:AL34"/>
    <mergeCell ref="AM31:AP31"/>
    <mergeCell ref="B32:E32"/>
    <mergeCell ref="S32:Z32"/>
    <mergeCell ref="AA32:AD32"/>
    <mergeCell ref="AE32:AH32"/>
    <mergeCell ref="AI32:AL32"/>
    <mergeCell ref="B31:E31"/>
    <mergeCell ref="F31:H31"/>
    <mergeCell ref="I31:K31"/>
    <mergeCell ref="L31:N31"/>
    <mergeCell ref="O31:R31"/>
    <mergeCell ref="F32:H32"/>
    <mergeCell ref="I32:K32"/>
    <mergeCell ref="L32:N32"/>
    <mergeCell ref="O32:R32"/>
    <mergeCell ref="L30:N30"/>
    <mergeCell ref="O30:R30"/>
    <mergeCell ref="S30:Z30"/>
    <mergeCell ref="AA30:AD30"/>
    <mergeCell ref="AE30:AH30"/>
    <mergeCell ref="AI30:AL30"/>
    <mergeCell ref="S31:Z31"/>
    <mergeCell ref="AA31:AD31"/>
    <mergeCell ref="AE31:AH31"/>
    <mergeCell ref="AI31:AL31"/>
    <mergeCell ref="AM28:AP28"/>
    <mergeCell ref="B29:E29"/>
    <mergeCell ref="F29:H29"/>
    <mergeCell ref="I29:K29"/>
    <mergeCell ref="L29:N29"/>
    <mergeCell ref="O29:R29"/>
    <mergeCell ref="AM30:AP30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30:E30"/>
    <mergeCell ref="F30:H30"/>
    <mergeCell ref="I30:K30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B1:AP1"/>
    <mergeCell ref="B3:F3"/>
    <mergeCell ref="I3:K3"/>
    <mergeCell ref="L3:N3"/>
    <mergeCell ref="O3:P3"/>
    <mergeCell ref="Q3:R3"/>
    <mergeCell ref="S3:V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P5"/>
    <mergeCell ref="AA7:AD7"/>
    <mergeCell ref="W3:X3"/>
    <mergeCell ref="Z3:AC3"/>
    <mergeCell ref="AD3:AE3"/>
    <mergeCell ref="AE7:AH7"/>
    <mergeCell ref="AI7:AL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zoomScaleNormal="100" workbookViewId="0">
      <selection activeCell="AT50" sqref="AT50"/>
    </sheetView>
  </sheetViews>
  <sheetFormatPr defaultRowHeight="13.5" x14ac:dyDescent="0.4"/>
  <cols>
    <col min="1" max="1" width="0.75" style="45" customWidth="1"/>
    <col min="2" max="6" width="3.5" style="45" customWidth="1"/>
    <col min="7" max="8" width="1.75" style="45" customWidth="1"/>
    <col min="9" max="9" width="3.5" style="45" customWidth="1"/>
    <col min="10" max="11" width="1.75" style="45" customWidth="1"/>
    <col min="12" max="12" width="3.5" style="45" customWidth="1"/>
    <col min="13" max="26" width="1.75" style="45" customWidth="1"/>
    <col min="27" max="30" width="1.875" style="45" customWidth="1"/>
    <col min="31" max="42" width="1.75" style="45" customWidth="1"/>
    <col min="43" max="43" width="3.875" style="45" customWidth="1"/>
    <col min="44" max="44" width="5.125" style="46" customWidth="1"/>
    <col min="45" max="47" width="8.75" style="45" customWidth="1"/>
    <col min="48" max="48" width="9" style="45" customWidth="1"/>
    <col min="49" max="16384" width="9" style="45"/>
  </cols>
  <sheetData>
    <row r="1" spans="2:44" ht="21" customHeight="1" x14ac:dyDescent="0.4">
      <c r="B1" s="135" t="s">
        <v>181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</row>
    <row r="2" spans="2:44" ht="18.75" customHeight="1" x14ac:dyDescent="0.4">
      <c r="AP2" s="61" t="s">
        <v>180</v>
      </c>
    </row>
    <row r="3" spans="2:44" ht="18.75" customHeight="1" x14ac:dyDescent="0.4">
      <c r="B3" s="136" t="s">
        <v>179</v>
      </c>
      <c r="C3" s="136"/>
      <c r="D3" s="136"/>
      <c r="E3" s="136"/>
      <c r="F3" s="136"/>
      <c r="G3" s="48"/>
      <c r="H3" s="48"/>
      <c r="I3" s="106" t="s">
        <v>115</v>
      </c>
      <c r="J3" s="106"/>
      <c r="K3" s="106"/>
      <c r="L3" s="106">
        <v>12563</v>
      </c>
      <c r="M3" s="106"/>
      <c r="N3" s="106"/>
      <c r="O3" s="130" t="s">
        <v>107</v>
      </c>
      <c r="P3" s="130"/>
      <c r="Q3" s="130" t="s">
        <v>113</v>
      </c>
      <c r="R3" s="130"/>
      <c r="S3" s="106">
        <v>13863</v>
      </c>
      <c r="T3" s="106"/>
      <c r="U3" s="106"/>
      <c r="V3" s="106"/>
      <c r="W3" s="130" t="s">
        <v>107</v>
      </c>
      <c r="X3" s="130"/>
      <c r="Y3" s="46" t="s">
        <v>122</v>
      </c>
      <c r="Z3" s="106">
        <v>26426</v>
      </c>
      <c r="AA3" s="106"/>
      <c r="AB3" s="106"/>
      <c r="AC3" s="106"/>
      <c r="AD3" s="130" t="s">
        <v>107</v>
      </c>
      <c r="AE3" s="130"/>
      <c r="AF3" s="52"/>
    </row>
    <row r="4" spans="2:44" ht="18.75" customHeight="1" x14ac:dyDescent="0.4">
      <c r="D4" s="46"/>
      <c r="H4" s="59"/>
      <c r="I4" s="106" t="s">
        <v>117</v>
      </c>
      <c r="J4" s="106"/>
      <c r="K4" s="106"/>
      <c r="L4" s="106">
        <v>11204</v>
      </c>
      <c r="M4" s="106"/>
      <c r="N4" s="106"/>
      <c r="O4" s="51"/>
      <c r="P4" s="51"/>
      <c r="Q4" s="130" t="s">
        <v>178</v>
      </c>
      <c r="R4" s="130"/>
      <c r="S4" s="130"/>
      <c r="T4" s="137">
        <v>118.23</v>
      </c>
      <c r="U4" s="137"/>
      <c r="V4" s="137"/>
      <c r="W4" s="137"/>
      <c r="X4" s="51" t="s">
        <v>177</v>
      </c>
      <c r="Y4" s="51"/>
      <c r="Z4" s="51"/>
      <c r="AF4" s="52"/>
      <c r="AH4" s="46"/>
      <c r="AK4" s="48"/>
      <c r="AL4" s="46"/>
      <c r="AM4" s="51"/>
      <c r="AP4" s="48"/>
    </row>
    <row r="5" spans="2:44" ht="18.75" customHeight="1" x14ac:dyDescent="0.4">
      <c r="Z5" s="46"/>
      <c r="AA5" s="46"/>
      <c r="AB5" s="46"/>
      <c r="AC5" s="46"/>
      <c r="AD5" s="121" t="s">
        <v>176</v>
      </c>
      <c r="AE5" s="121"/>
      <c r="AF5" s="121"/>
      <c r="AG5" s="121"/>
      <c r="AH5" s="121"/>
      <c r="AI5" s="121"/>
      <c r="AJ5" s="121"/>
      <c r="AK5" s="121"/>
      <c r="AL5" s="121"/>
      <c r="AM5" s="121"/>
      <c r="AN5" s="122" t="s">
        <v>175</v>
      </c>
      <c r="AO5" s="122"/>
      <c r="AP5" s="122"/>
    </row>
    <row r="6" spans="2:44" ht="6.75" customHeight="1" x14ac:dyDescent="0.4"/>
    <row r="7" spans="2:44" s="53" customFormat="1" ht="22.5" customHeight="1" x14ac:dyDescent="0.4">
      <c r="B7" s="131" t="s">
        <v>174</v>
      </c>
      <c r="C7" s="132"/>
      <c r="D7" s="132"/>
      <c r="E7" s="133"/>
      <c r="F7" s="131" t="s">
        <v>173</v>
      </c>
      <c r="G7" s="132"/>
      <c r="H7" s="133"/>
      <c r="I7" s="131" t="s">
        <v>115</v>
      </c>
      <c r="J7" s="132"/>
      <c r="K7" s="133"/>
      <c r="L7" s="131" t="s">
        <v>113</v>
      </c>
      <c r="M7" s="132"/>
      <c r="N7" s="133"/>
      <c r="O7" s="131" t="s">
        <v>122</v>
      </c>
      <c r="P7" s="132"/>
      <c r="Q7" s="132"/>
      <c r="R7" s="133"/>
      <c r="S7" s="131" t="s">
        <v>174</v>
      </c>
      <c r="T7" s="132"/>
      <c r="U7" s="132"/>
      <c r="V7" s="132"/>
      <c r="W7" s="132"/>
      <c r="X7" s="132"/>
      <c r="Y7" s="132"/>
      <c r="Z7" s="133"/>
      <c r="AA7" s="131" t="s">
        <v>173</v>
      </c>
      <c r="AB7" s="132"/>
      <c r="AC7" s="132"/>
      <c r="AD7" s="133"/>
      <c r="AE7" s="131" t="s">
        <v>115</v>
      </c>
      <c r="AF7" s="132"/>
      <c r="AG7" s="132"/>
      <c r="AH7" s="133"/>
      <c r="AI7" s="131" t="s">
        <v>113</v>
      </c>
      <c r="AJ7" s="132"/>
      <c r="AK7" s="132"/>
      <c r="AL7" s="133"/>
      <c r="AM7" s="134" t="s">
        <v>122</v>
      </c>
      <c r="AN7" s="134"/>
      <c r="AO7" s="134"/>
      <c r="AP7" s="134"/>
    </row>
    <row r="8" spans="2:44" s="52" customFormat="1" ht="22.5" customHeight="1" x14ac:dyDescent="0.4">
      <c r="B8" s="115" t="s">
        <v>172</v>
      </c>
      <c r="C8" s="116"/>
      <c r="D8" s="116"/>
      <c r="E8" s="117"/>
      <c r="F8" s="123">
        <v>1763</v>
      </c>
      <c r="G8" s="124"/>
      <c r="H8" s="125"/>
      <c r="I8" s="123">
        <v>1813</v>
      </c>
      <c r="J8" s="124"/>
      <c r="K8" s="125"/>
      <c r="L8" s="123">
        <v>1979</v>
      </c>
      <c r="M8" s="124"/>
      <c r="N8" s="125"/>
      <c r="O8" s="123">
        <f t="shared" ref="O8:O32" si="0">I8+L8</f>
        <v>3792</v>
      </c>
      <c r="P8" s="124"/>
      <c r="Q8" s="124"/>
      <c r="R8" s="125"/>
      <c r="S8" s="126" t="s">
        <v>171</v>
      </c>
      <c r="T8" s="127"/>
      <c r="U8" s="127"/>
      <c r="V8" s="127"/>
      <c r="W8" s="127"/>
      <c r="X8" s="127"/>
      <c r="Y8" s="127"/>
      <c r="Z8" s="128"/>
      <c r="AA8" s="123">
        <v>476</v>
      </c>
      <c r="AB8" s="124"/>
      <c r="AC8" s="124"/>
      <c r="AD8" s="125"/>
      <c r="AE8" s="123">
        <v>516</v>
      </c>
      <c r="AF8" s="124"/>
      <c r="AG8" s="124"/>
      <c r="AH8" s="125"/>
      <c r="AI8" s="123">
        <v>557</v>
      </c>
      <c r="AJ8" s="124"/>
      <c r="AK8" s="124"/>
      <c r="AL8" s="125"/>
      <c r="AM8" s="129">
        <f t="shared" ref="AM8:AM31" si="1">AE8+AI8</f>
        <v>1073</v>
      </c>
      <c r="AN8" s="129"/>
      <c r="AO8" s="129"/>
      <c r="AP8" s="129"/>
      <c r="AR8" s="53"/>
    </row>
    <row r="9" spans="2:44" s="52" customFormat="1" ht="22.5" customHeight="1" x14ac:dyDescent="0.4">
      <c r="B9" s="115" t="s">
        <v>170</v>
      </c>
      <c r="C9" s="116"/>
      <c r="D9" s="116"/>
      <c r="E9" s="117"/>
      <c r="F9" s="118">
        <v>97</v>
      </c>
      <c r="G9" s="119"/>
      <c r="H9" s="120"/>
      <c r="I9" s="118">
        <v>96</v>
      </c>
      <c r="J9" s="119"/>
      <c r="K9" s="120"/>
      <c r="L9" s="118">
        <v>74</v>
      </c>
      <c r="M9" s="119"/>
      <c r="N9" s="120"/>
      <c r="O9" s="118">
        <f t="shared" si="0"/>
        <v>170</v>
      </c>
      <c r="P9" s="119"/>
      <c r="Q9" s="119"/>
      <c r="R9" s="120"/>
      <c r="S9" s="115" t="s">
        <v>169</v>
      </c>
      <c r="T9" s="116"/>
      <c r="U9" s="116"/>
      <c r="V9" s="116"/>
      <c r="W9" s="116"/>
      <c r="X9" s="116"/>
      <c r="Y9" s="116"/>
      <c r="Z9" s="117"/>
      <c r="AA9" s="118">
        <v>61</v>
      </c>
      <c r="AB9" s="119"/>
      <c r="AC9" s="119"/>
      <c r="AD9" s="120"/>
      <c r="AE9" s="118">
        <v>59</v>
      </c>
      <c r="AF9" s="119"/>
      <c r="AG9" s="119"/>
      <c r="AH9" s="120"/>
      <c r="AI9" s="118">
        <v>67</v>
      </c>
      <c r="AJ9" s="119"/>
      <c r="AK9" s="119"/>
      <c r="AL9" s="120"/>
      <c r="AM9" s="114">
        <f t="shared" si="1"/>
        <v>126</v>
      </c>
      <c r="AN9" s="114"/>
      <c r="AO9" s="114"/>
      <c r="AP9" s="114"/>
      <c r="AR9" s="53"/>
    </row>
    <row r="10" spans="2:44" s="52" customFormat="1" ht="22.5" customHeight="1" x14ac:dyDescent="0.4">
      <c r="B10" s="115" t="s">
        <v>168</v>
      </c>
      <c r="C10" s="116"/>
      <c r="D10" s="116"/>
      <c r="E10" s="117"/>
      <c r="F10" s="118">
        <v>218</v>
      </c>
      <c r="G10" s="119"/>
      <c r="H10" s="120"/>
      <c r="I10" s="118">
        <v>187</v>
      </c>
      <c r="J10" s="119"/>
      <c r="K10" s="120"/>
      <c r="L10" s="118">
        <v>211</v>
      </c>
      <c r="M10" s="119"/>
      <c r="N10" s="120"/>
      <c r="O10" s="118">
        <f t="shared" si="0"/>
        <v>398</v>
      </c>
      <c r="P10" s="119"/>
      <c r="Q10" s="119"/>
      <c r="R10" s="120"/>
      <c r="S10" s="115" t="s">
        <v>167</v>
      </c>
      <c r="T10" s="116"/>
      <c r="U10" s="116"/>
      <c r="V10" s="116"/>
      <c r="W10" s="116"/>
      <c r="X10" s="116"/>
      <c r="Y10" s="116"/>
      <c r="Z10" s="117"/>
      <c r="AA10" s="118">
        <v>274</v>
      </c>
      <c r="AB10" s="119"/>
      <c r="AC10" s="119"/>
      <c r="AD10" s="120"/>
      <c r="AE10" s="118">
        <v>261</v>
      </c>
      <c r="AF10" s="119"/>
      <c r="AG10" s="119"/>
      <c r="AH10" s="120"/>
      <c r="AI10" s="118">
        <v>304</v>
      </c>
      <c r="AJ10" s="119"/>
      <c r="AK10" s="119"/>
      <c r="AL10" s="120"/>
      <c r="AM10" s="114">
        <f t="shared" si="1"/>
        <v>565</v>
      </c>
      <c r="AN10" s="114"/>
      <c r="AO10" s="114"/>
      <c r="AP10" s="114"/>
      <c r="AR10" s="53"/>
    </row>
    <row r="11" spans="2:44" s="52" customFormat="1" ht="22.5" customHeight="1" x14ac:dyDescent="0.4">
      <c r="B11" s="115" t="s">
        <v>166</v>
      </c>
      <c r="C11" s="116"/>
      <c r="D11" s="116"/>
      <c r="E11" s="117"/>
      <c r="F11" s="118">
        <v>115</v>
      </c>
      <c r="G11" s="119"/>
      <c r="H11" s="120"/>
      <c r="I11" s="118">
        <v>100</v>
      </c>
      <c r="J11" s="119"/>
      <c r="K11" s="120"/>
      <c r="L11" s="118">
        <v>121</v>
      </c>
      <c r="M11" s="119"/>
      <c r="N11" s="120"/>
      <c r="O11" s="118">
        <f t="shared" si="0"/>
        <v>221</v>
      </c>
      <c r="P11" s="119"/>
      <c r="Q11" s="119"/>
      <c r="R11" s="120"/>
      <c r="S11" s="115" t="s">
        <v>165</v>
      </c>
      <c r="T11" s="116"/>
      <c r="U11" s="116"/>
      <c r="V11" s="116"/>
      <c r="W11" s="116"/>
      <c r="X11" s="116"/>
      <c r="Y11" s="116"/>
      <c r="Z11" s="117"/>
      <c r="AA11" s="118">
        <v>434</v>
      </c>
      <c r="AB11" s="119"/>
      <c r="AC11" s="119"/>
      <c r="AD11" s="120"/>
      <c r="AE11" s="118">
        <v>467</v>
      </c>
      <c r="AF11" s="119"/>
      <c r="AG11" s="119"/>
      <c r="AH11" s="120"/>
      <c r="AI11" s="118">
        <v>519</v>
      </c>
      <c r="AJ11" s="119"/>
      <c r="AK11" s="119"/>
      <c r="AL11" s="120"/>
      <c r="AM11" s="114">
        <f t="shared" si="1"/>
        <v>986</v>
      </c>
      <c r="AN11" s="114"/>
      <c r="AO11" s="114"/>
      <c r="AP11" s="114"/>
      <c r="AR11" s="53"/>
    </row>
    <row r="12" spans="2:44" s="52" customFormat="1" ht="22.5" customHeight="1" x14ac:dyDescent="0.4">
      <c r="B12" s="115" t="s">
        <v>164</v>
      </c>
      <c r="C12" s="116"/>
      <c r="D12" s="116"/>
      <c r="E12" s="117"/>
      <c r="F12" s="118">
        <v>156</v>
      </c>
      <c r="G12" s="119"/>
      <c r="H12" s="120"/>
      <c r="I12" s="118">
        <v>159</v>
      </c>
      <c r="J12" s="119"/>
      <c r="K12" s="120"/>
      <c r="L12" s="118">
        <v>162</v>
      </c>
      <c r="M12" s="119"/>
      <c r="N12" s="120"/>
      <c r="O12" s="118">
        <f t="shared" si="0"/>
        <v>321</v>
      </c>
      <c r="P12" s="119"/>
      <c r="Q12" s="119"/>
      <c r="R12" s="120"/>
      <c r="S12" s="115" t="s">
        <v>163</v>
      </c>
      <c r="T12" s="116"/>
      <c r="U12" s="116"/>
      <c r="V12" s="116"/>
      <c r="W12" s="116"/>
      <c r="X12" s="116"/>
      <c r="Y12" s="116"/>
      <c r="Z12" s="117"/>
      <c r="AA12" s="118">
        <v>174</v>
      </c>
      <c r="AB12" s="119"/>
      <c r="AC12" s="119"/>
      <c r="AD12" s="120"/>
      <c r="AE12" s="118">
        <v>161</v>
      </c>
      <c r="AF12" s="119"/>
      <c r="AG12" s="119"/>
      <c r="AH12" s="120"/>
      <c r="AI12" s="118">
        <v>192</v>
      </c>
      <c r="AJ12" s="119"/>
      <c r="AK12" s="119"/>
      <c r="AL12" s="120"/>
      <c r="AM12" s="114">
        <f t="shared" si="1"/>
        <v>353</v>
      </c>
      <c r="AN12" s="114"/>
      <c r="AO12" s="114"/>
      <c r="AP12" s="114"/>
      <c r="AR12" s="53"/>
    </row>
    <row r="13" spans="2:44" s="52" customFormat="1" ht="22.5" customHeight="1" x14ac:dyDescent="0.4">
      <c r="B13" s="115" t="s">
        <v>162</v>
      </c>
      <c r="C13" s="116"/>
      <c r="D13" s="116"/>
      <c r="E13" s="117"/>
      <c r="F13" s="118">
        <v>101</v>
      </c>
      <c r="G13" s="119"/>
      <c r="H13" s="120"/>
      <c r="I13" s="118">
        <v>90</v>
      </c>
      <c r="J13" s="119"/>
      <c r="K13" s="120"/>
      <c r="L13" s="118">
        <v>93</v>
      </c>
      <c r="M13" s="119"/>
      <c r="N13" s="120"/>
      <c r="O13" s="118">
        <f t="shared" si="0"/>
        <v>183</v>
      </c>
      <c r="P13" s="119"/>
      <c r="Q13" s="119"/>
      <c r="R13" s="120"/>
      <c r="S13" s="115" t="s">
        <v>161</v>
      </c>
      <c r="T13" s="116"/>
      <c r="U13" s="116"/>
      <c r="V13" s="116"/>
      <c r="W13" s="116"/>
      <c r="X13" s="116"/>
      <c r="Y13" s="116"/>
      <c r="Z13" s="117"/>
      <c r="AA13" s="118">
        <v>132</v>
      </c>
      <c r="AB13" s="119"/>
      <c r="AC13" s="119"/>
      <c r="AD13" s="120"/>
      <c r="AE13" s="118">
        <v>130</v>
      </c>
      <c r="AF13" s="119"/>
      <c r="AG13" s="119"/>
      <c r="AH13" s="120"/>
      <c r="AI13" s="118">
        <v>133</v>
      </c>
      <c r="AJ13" s="119"/>
      <c r="AK13" s="119"/>
      <c r="AL13" s="120"/>
      <c r="AM13" s="114">
        <f t="shared" si="1"/>
        <v>263</v>
      </c>
      <c r="AN13" s="114"/>
      <c r="AO13" s="114"/>
      <c r="AP13" s="114"/>
      <c r="AR13" s="53"/>
    </row>
    <row r="14" spans="2:44" s="52" customFormat="1" ht="22.5" customHeight="1" x14ac:dyDescent="0.4">
      <c r="B14" s="115" t="s">
        <v>160</v>
      </c>
      <c r="C14" s="116"/>
      <c r="D14" s="116"/>
      <c r="E14" s="117"/>
      <c r="F14" s="118">
        <v>6</v>
      </c>
      <c r="G14" s="119"/>
      <c r="H14" s="120"/>
      <c r="I14" s="118">
        <v>6</v>
      </c>
      <c r="J14" s="119"/>
      <c r="K14" s="120"/>
      <c r="L14" s="118">
        <v>4</v>
      </c>
      <c r="M14" s="119"/>
      <c r="N14" s="120"/>
      <c r="O14" s="118">
        <f t="shared" si="0"/>
        <v>10</v>
      </c>
      <c r="P14" s="119"/>
      <c r="Q14" s="119"/>
      <c r="R14" s="120"/>
      <c r="S14" s="115" t="s">
        <v>159</v>
      </c>
      <c r="T14" s="116"/>
      <c r="U14" s="116"/>
      <c r="V14" s="116"/>
      <c r="W14" s="116"/>
      <c r="X14" s="116"/>
      <c r="Y14" s="116"/>
      <c r="Z14" s="117"/>
      <c r="AA14" s="118">
        <v>1374</v>
      </c>
      <c r="AB14" s="119"/>
      <c r="AC14" s="119"/>
      <c r="AD14" s="120"/>
      <c r="AE14" s="118">
        <v>1297</v>
      </c>
      <c r="AF14" s="119"/>
      <c r="AG14" s="119"/>
      <c r="AH14" s="120"/>
      <c r="AI14" s="118">
        <v>1466</v>
      </c>
      <c r="AJ14" s="119"/>
      <c r="AK14" s="119"/>
      <c r="AL14" s="120"/>
      <c r="AM14" s="114">
        <f t="shared" si="1"/>
        <v>2763</v>
      </c>
      <c r="AN14" s="114"/>
      <c r="AO14" s="114"/>
      <c r="AP14" s="114"/>
      <c r="AR14" s="53"/>
    </row>
    <row r="15" spans="2:44" s="52" customFormat="1" ht="22.5" customHeight="1" x14ac:dyDescent="0.4">
      <c r="B15" s="115" t="s">
        <v>158</v>
      </c>
      <c r="C15" s="116"/>
      <c r="D15" s="116"/>
      <c r="E15" s="117"/>
      <c r="F15" s="118">
        <v>243</v>
      </c>
      <c r="G15" s="119"/>
      <c r="H15" s="120"/>
      <c r="I15" s="118">
        <v>248</v>
      </c>
      <c r="J15" s="119"/>
      <c r="K15" s="120"/>
      <c r="L15" s="118">
        <v>284</v>
      </c>
      <c r="M15" s="119"/>
      <c r="N15" s="120"/>
      <c r="O15" s="118">
        <f t="shared" si="0"/>
        <v>532</v>
      </c>
      <c r="P15" s="119"/>
      <c r="Q15" s="119"/>
      <c r="R15" s="120"/>
      <c r="S15" s="115" t="s">
        <v>157</v>
      </c>
      <c r="T15" s="116"/>
      <c r="U15" s="116"/>
      <c r="V15" s="116"/>
      <c r="W15" s="116"/>
      <c r="X15" s="116"/>
      <c r="Y15" s="116"/>
      <c r="Z15" s="117"/>
      <c r="AA15" s="118">
        <v>5</v>
      </c>
      <c r="AB15" s="119"/>
      <c r="AC15" s="119"/>
      <c r="AD15" s="120"/>
      <c r="AE15" s="118">
        <v>5</v>
      </c>
      <c r="AF15" s="119"/>
      <c r="AG15" s="119"/>
      <c r="AH15" s="120"/>
      <c r="AI15" s="118">
        <v>6</v>
      </c>
      <c r="AJ15" s="119"/>
      <c r="AK15" s="119"/>
      <c r="AL15" s="120"/>
      <c r="AM15" s="114">
        <f t="shared" si="1"/>
        <v>11</v>
      </c>
      <c r="AN15" s="114"/>
      <c r="AO15" s="114"/>
      <c r="AP15" s="114"/>
      <c r="AR15" s="53"/>
    </row>
    <row r="16" spans="2:44" s="52" customFormat="1" ht="22.5" customHeight="1" x14ac:dyDescent="0.4">
      <c r="B16" s="115" t="s">
        <v>156</v>
      </c>
      <c r="C16" s="116"/>
      <c r="D16" s="116"/>
      <c r="E16" s="117"/>
      <c r="F16" s="118">
        <v>235</v>
      </c>
      <c r="G16" s="119"/>
      <c r="H16" s="120"/>
      <c r="I16" s="118">
        <v>214</v>
      </c>
      <c r="J16" s="119"/>
      <c r="K16" s="120"/>
      <c r="L16" s="118">
        <v>249</v>
      </c>
      <c r="M16" s="119"/>
      <c r="N16" s="120"/>
      <c r="O16" s="118">
        <f t="shared" si="0"/>
        <v>463</v>
      </c>
      <c r="P16" s="119"/>
      <c r="Q16" s="119"/>
      <c r="R16" s="120"/>
      <c r="S16" s="115" t="s">
        <v>155</v>
      </c>
      <c r="T16" s="116"/>
      <c r="U16" s="116"/>
      <c r="V16" s="116"/>
      <c r="W16" s="116"/>
      <c r="X16" s="116"/>
      <c r="Y16" s="116"/>
      <c r="Z16" s="117"/>
      <c r="AA16" s="118">
        <v>49</v>
      </c>
      <c r="AB16" s="119"/>
      <c r="AC16" s="119"/>
      <c r="AD16" s="120"/>
      <c r="AE16" s="118">
        <v>43</v>
      </c>
      <c r="AF16" s="119"/>
      <c r="AG16" s="119"/>
      <c r="AH16" s="120"/>
      <c r="AI16" s="118">
        <v>51</v>
      </c>
      <c r="AJ16" s="119"/>
      <c r="AK16" s="119"/>
      <c r="AL16" s="120"/>
      <c r="AM16" s="114">
        <f t="shared" si="1"/>
        <v>94</v>
      </c>
      <c r="AN16" s="114"/>
      <c r="AO16" s="114"/>
      <c r="AP16" s="114"/>
      <c r="AR16" s="53"/>
    </row>
    <row r="17" spans="2:47" s="52" customFormat="1" ht="22.5" customHeight="1" x14ac:dyDescent="0.4">
      <c r="B17" s="115" t="s">
        <v>154</v>
      </c>
      <c r="C17" s="116"/>
      <c r="D17" s="116"/>
      <c r="E17" s="117"/>
      <c r="F17" s="118">
        <v>118</v>
      </c>
      <c r="G17" s="119"/>
      <c r="H17" s="120"/>
      <c r="I17" s="118">
        <v>153</v>
      </c>
      <c r="J17" s="119"/>
      <c r="K17" s="120"/>
      <c r="L17" s="118">
        <v>178</v>
      </c>
      <c r="M17" s="119"/>
      <c r="N17" s="120"/>
      <c r="O17" s="118">
        <f t="shared" si="0"/>
        <v>331</v>
      </c>
      <c r="P17" s="119"/>
      <c r="Q17" s="119"/>
      <c r="R17" s="120"/>
      <c r="S17" s="115" t="s">
        <v>153</v>
      </c>
      <c r="T17" s="116"/>
      <c r="U17" s="116"/>
      <c r="V17" s="116"/>
      <c r="W17" s="116"/>
      <c r="X17" s="116"/>
      <c r="Y17" s="116"/>
      <c r="Z17" s="117"/>
      <c r="AA17" s="118">
        <v>249</v>
      </c>
      <c r="AB17" s="119"/>
      <c r="AC17" s="119"/>
      <c r="AD17" s="120"/>
      <c r="AE17" s="118">
        <v>226</v>
      </c>
      <c r="AF17" s="119"/>
      <c r="AG17" s="119"/>
      <c r="AH17" s="120"/>
      <c r="AI17" s="118">
        <v>264</v>
      </c>
      <c r="AJ17" s="119"/>
      <c r="AK17" s="119"/>
      <c r="AL17" s="120"/>
      <c r="AM17" s="114">
        <f t="shared" si="1"/>
        <v>490</v>
      </c>
      <c r="AN17" s="114"/>
      <c r="AO17" s="114"/>
      <c r="AP17" s="114"/>
      <c r="AR17" s="53"/>
    </row>
    <row r="18" spans="2:47" s="52" customFormat="1" ht="22.5" customHeight="1" x14ac:dyDescent="0.4">
      <c r="B18" s="115" t="s">
        <v>152</v>
      </c>
      <c r="C18" s="116"/>
      <c r="D18" s="116"/>
      <c r="E18" s="117"/>
      <c r="F18" s="118">
        <v>148</v>
      </c>
      <c r="G18" s="119"/>
      <c r="H18" s="120"/>
      <c r="I18" s="118">
        <v>152</v>
      </c>
      <c r="J18" s="119"/>
      <c r="K18" s="120"/>
      <c r="L18" s="118">
        <v>185</v>
      </c>
      <c r="M18" s="119"/>
      <c r="N18" s="120"/>
      <c r="O18" s="118">
        <f t="shared" si="0"/>
        <v>337</v>
      </c>
      <c r="P18" s="119"/>
      <c r="Q18" s="119"/>
      <c r="R18" s="120"/>
      <c r="S18" s="115" t="s">
        <v>151</v>
      </c>
      <c r="T18" s="116"/>
      <c r="U18" s="116"/>
      <c r="V18" s="116"/>
      <c r="W18" s="116"/>
      <c r="X18" s="116"/>
      <c r="Y18" s="116"/>
      <c r="Z18" s="117"/>
      <c r="AA18" s="118">
        <v>243</v>
      </c>
      <c r="AB18" s="119"/>
      <c r="AC18" s="119"/>
      <c r="AD18" s="120"/>
      <c r="AE18" s="118">
        <v>205</v>
      </c>
      <c r="AF18" s="119"/>
      <c r="AG18" s="119"/>
      <c r="AH18" s="120"/>
      <c r="AI18" s="118">
        <v>214</v>
      </c>
      <c r="AJ18" s="119"/>
      <c r="AK18" s="119"/>
      <c r="AL18" s="120"/>
      <c r="AM18" s="114">
        <f t="shared" si="1"/>
        <v>419</v>
      </c>
      <c r="AN18" s="114"/>
      <c r="AO18" s="114"/>
      <c r="AP18" s="114"/>
      <c r="AR18" s="53"/>
    </row>
    <row r="19" spans="2:47" s="52" customFormat="1" ht="22.5" customHeight="1" x14ac:dyDescent="0.4">
      <c r="B19" s="115" t="s">
        <v>150</v>
      </c>
      <c r="C19" s="116"/>
      <c r="D19" s="116"/>
      <c r="E19" s="117"/>
      <c r="F19" s="118">
        <v>152</v>
      </c>
      <c r="G19" s="119"/>
      <c r="H19" s="120"/>
      <c r="I19" s="118">
        <v>138</v>
      </c>
      <c r="J19" s="119"/>
      <c r="K19" s="120"/>
      <c r="L19" s="118">
        <v>160</v>
      </c>
      <c r="M19" s="119"/>
      <c r="N19" s="120"/>
      <c r="O19" s="118">
        <f t="shared" si="0"/>
        <v>298</v>
      </c>
      <c r="P19" s="119"/>
      <c r="Q19" s="119"/>
      <c r="R19" s="120"/>
      <c r="S19" s="115" t="s">
        <v>149</v>
      </c>
      <c r="T19" s="116"/>
      <c r="U19" s="116"/>
      <c r="V19" s="116"/>
      <c r="W19" s="116"/>
      <c r="X19" s="116"/>
      <c r="Y19" s="116"/>
      <c r="Z19" s="117"/>
      <c r="AA19" s="118">
        <v>73</v>
      </c>
      <c r="AB19" s="119"/>
      <c r="AC19" s="119"/>
      <c r="AD19" s="120"/>
      <c r="AE19" s="118">
        <v>50</v>
      </c>
      <c r="AF19" s="119"/>
      <c r="AG19" s="119"/>
      <c r="AH19" s="120"/>
      <c r="AI19" s="118">
        <v>66</v>
      </c>
      <c r="AJ19" s="119"/>
      <c r="AK19" s="119"/>
      <c r="AL19" s="120"/>
      <c r="AM19" s="114">
        <f t="shared" si="1"/>
        <v>116</v>
      </c>
      <c r="AN19" s="114"/>
      <c r="AO19" s="114"/>
      <c r="AP19" s="114"/>
      <c r="AR19" s="53"/>
    </row>
    <row r="20" spans="2:47" s="52" customFormat="1" ht="22.5" customHeight="1" x14ac:dyDescent="0.4">
      <c r="B20" s="115" t="s">
        <v>148</v>
      </c>
      <c r="C20" s="116"/>
      <c r="D20" s="116"/>
      <c r="E20" s="117"/>
      <c r="F20" s="118">
        <v>77</v>
      </c>
      <c r="G20" s="119"/>
      <c r="H20" s="120"/>
      <c r="I20" s="118">
        <v>71</v>
      </c>
      <c r="J20" s="119"/>
      <c r="K20" s="120"/>
      <c r="L20" s="118">
        <v>64</v>
      </c>
      <c r="M20" s="119"/>
      <c r="N20" s="120"/>
      <c r="O20" s="118">
        <f t="shared" si="0"/>
        <v>135</v>
      </c>
      <c r="P20" s="119"/>
      <c r="Q20" s="119"/>
      <c r="R20" s="120"/>
      <c r="S20" s="115" t="s">
        <v>147</v>
      </c>
      <c r="T20" s="116"/>
      <c r="U20" s="116"/>
      <c r="V20" s="116"/>
      <c r="W20" s="116"/>
      <c r="X20" s="116"/>
      <c r="Y20" s="116"/>
      <c r="Z20" s="117"/>
      <c r="AA20" s="118">
        <v>113</v>
      </c>
      <c r="AB20" s="119"/>
      <c r="AC20" s="119"/>
      <c r="AD20" s="120"/>
      <c r="AE20" s="118">
        <v>98</v>
      </c>
      <c r="AF20" s="119"/>
      <c r="AG20" s="119"/>
      <c r="AH20" s="120"/>
      <c r="AI20" s="118">
        <v>128</v>
      </c>
      <c r="AJ20" s="119"/>
      <c r="AK20" s="119"/>
      <c r="AL20" s="120"/>
      <c r="AM20" s="114">
        <f t="shared" si="1"/>
        <v>226</v>
      </c>
      <c r="AN20" s="114"/>
      <c r="AO20" s="114"/>
      <c r="AP20" s="114"/>
      <c r="AR20" s="53"/>
    </row>
    <row r="21" spans="2:47" s="52" customFormat="1" ht="22.5" customHeight="1" x14ac:dyDescent="0.4">
      <c r="B21" s="115" t="s">
        <v>146</v>
      </c>
      <c r="C21" s="116"/>
      <c r="D21" s="116"/>
      <c r="E21" s="117"/>
      <c r="F21" s="118">
        <v>78</v>
      </c>
      <c r="G21" s="119"/>
      <c r="H21" s="120"/>
      <c r="I21" s="118">
        <v>48</v>
      </c>
      <c r="J21" s="119"/>
      <c r="K21" s="120"/>
      <c r="L21" s="118">
        <v>72</v>
      </c>
      <c r="M21" s="119"/>
      <c r="N21" s="120"/>
      <c r="O21" s="118">
        <f t="shared" si="0"/>
        <v>120</v>
      </c>
      <c r="P21" s="119"/>
      <c r="Q21" s="119"/>
      <c r="R21" s="120"/>
      <c r="S21" s="115" t="s">
        <v>145</v>
      </c>
      <c r="T21" s="116"/>
      <c r="U21" s="116"/>
      <c r="V21" s="116"/>
      <c r="W21" s="116"/>
      <c r="X21" s="116"/>
      <c r="Y21" s="116"/>
      <c r="Z21" s="117"/>
      <c r="AA21" s="118">
        <v>112</v>
      </c>
      <c r="AB21" s="119"/>
      <c r="AC21" s="119"/>
      <c r="AD21" s="120"/>
      <c r="AE21" s="118">
        <v>101</v>
      </c>
      <c r="AF21" s="119"/>
      <c r="AG21" s="119"/>
      <c r="AH21" s="120"/>
      <c r="AI21" s="118">
        <v>118</v>
      </c>
      <c r="AJ21" s="119"/>
      <c r="AK21" s="119"/>
      <c r="AL21" s="120"/>
      <c r="AM21" s="114">
        <f t="shared" si="1"/>
        <v>219</v>
      </c>
      <c r="AN21" s="114"/>
      <c r="AO21" s="114"/>
      <c r="AP21" s="114"/>
      <c r="AR21" s="53"/>
    </row>
    <row r="22" spans="2:47" s="52" customFormat="1" ht="22.5" customHeight="1" x14ac:dyDescent="0.4">
      <c r="B22" s="115" t="s">
        <v>144</v>
      </c>
      <c r="C22" s="116"/>
      <c r="D22" s="116"/>
      <c r="E22" s="117"/>
      <c r="F22" s="118">
        <v>38</v>
      </c>
      <c r="G22" s="119"/>
      <c r="H22" s="120"/>
      <c r="I22" s="118">
        <v>34</v>
      </c>
      <c r="J22" s="119"/>
      <c r="K22" s="120"/>
      <c r="L22" s="118">
        <v>35</v>
      </c>
      <c r="M22" s="119"/>
      <c r="N22" s="120"/>
      <c r="O22" s="118">
        <f t="shared" si="0"/>
        <v>69</v>
      </c>
      <c r="P22" s="119"/>
      <c r="Q22" s="119"/>
      <c r="R22" s="120"/>
      <c r="S22" s="115" t="s">
        <v>143</v>
      </c>
      <c r="T22" s="116"/>
      <c r="U22" s="116"/>
      <c r="V22" s="116"/>
      <c r="W22" s="116"/>
      <c r="X22" s="116"/>
      <c r="Y22" s="116"/>
      <c r="Z22" s="117"/>
      <c r="AA22" s="118">
        <v>250</v>
      </c>
      <c r="AB22" s="119"/>
      <c r="AC22" s="119"/>
      <c r="AD22" s="120"/>
      <c r="AE22" s="118">
        <v>254</v>
      </c>
      <c r="AF22" s="119"/>
      <c r="AG22" s="119"/>
      <c r="AH22" s="120"/>
      <c r="AI22" s="118">
        <v>295</v>
      </c>
      <c r="AJ22" s="119"/>
      <c r="AK22" s="119"/>
      <c r="AL22" s="120"/>
      <c r="AM22" s="114">
        <f t="shared" si="1"/>
        <v>549</v>
      </c>
      <c r="AN22" s="114"/>
      <c r="AO22" s="114"/>
      <c r="AP22" s="114"/>
      <c r="AR22" s="53"/>
    </row>
    <row r="23" spans="2:47" s="52" customFormat="1" ht="22.5" customHeight="1" x14ac:dyDescent="0.4">
      <c r="B23" s="115" t="s">
        <v>142</v>
      </c>
      <c r="C23" s="116"/>
      <c r="D23" s="116"/>
      <c r="E23" s="117"/>
      <c r="F23" s="118">
        <v>187</v>
      </c>
      <c r="G23" s="119"/>
      <c r="H23" s="120"/>
      <c r="I23" s="118">
        <v>164</v>
      </c>
      <c r="J23" s="119"/>
      <c r="K23" s="120"/>
      <c r="L23" s="118">
        <v>188</v>
      </c>
      <c r="M23" s="119"/>
      <c r="N23" s="120"/>
      <c r="O23" s="118">
        <f t="shared" si="0"/>
        <v>352</v>
      </c>
      <c r="P23" s="119"/>
      <c r="Q23" s="119"/>
      <c r="R23" s="120"/>
      <c r="S23" s="115" t="s">
        <v>141</v>
      </c>
      <c r="T23" s="116"/>
      <c r="U23" s="116"/>
      <c r="V23" s="116"/>
      <c r="W23" s="116"/>
      <c r="X23" s="116"/>
      <c r="Y23" s="116"/>
      <c r="Z23" s="117"/>
      <c r="AA23" s="118">
        <v>17</v>
      </c>
      <c r="AB23" s="119"/>
      <c r="AC23" s="119"/>
      <c r="AD23" s="120"/>
      <c r="AE23" s="118">
        <v>11</v>
      </c>
      <c r="AF23" s="119"/>
      <c r="AG23" s="119"/>
      <c r="AH23" s="120"/>
      <c r="AI23" s="118">
        <v>16</v>
      </c>
      <c r="AJ23" s="119"/>
      <c r="AK23" s="119"/>
      <c r="AL23" s="120"/>
      <c r="AM23" s="114">
        <f t="shared" si="1"/>
        <v>27</v>
      </c>
      <c r="AN23" s="114"/>
      <c r="AO23" s="114"/>
      <c r="AP23" s="114"/>
      <c r="AR23" s="53"/>
    </row>
    <row r="24" spans="2:47" s="52" customFormat="1" ht="22.5" customHeight="1" x14ac:dyDescent="0.4">
      <c r="B24" s="115" t="s">
        <v>140</v>
      </c>
      <c r="C24" s="116"/>
      <c r="D24" s="116"/>
      <c r="E24" s="117"/>
      <c r="F24" s="118">
        <v>230</v>
      </c>
      <c r="G24" s="119"/>
      <c r="H24" s="120"/>
      <c r="I24" s="118">
        <v>250</v>
      </c>
      <c r="J24" s="119"/>
      <c r="K24" s="120"/>
      <c r="L24" s="118">
        <v>249</v>
      </c>
      <c r="M24" s="119"/>
      <c r="N24" s="120"/>
      <c r="O24" s="118">
        <f t="shared" si="0"/>
        <v>499</v>
      </c>
      <c r="P24" s="119"/>
      <c r="Q24" s="119"/>
      <c r="R24" s="120"/>
      <c r="S24" s="115" t="s">
        <v>139</v>
      </c>
      <c r="T24" s="116"/>
      <c r="U24" s="116"/>
      <c r="V24" s="116"/>
      <c r="W24" s="116"/>
      <c r="X24" s="116"/>
      <c r="Y24" s="116"/>
      <c r="Z24" s="117"/>
      <c r="AA24" s="118">
        <v>145</v>
      </c>
      <c r="AB24" s="119"/>
      <c r="AC24" s="119"/>
      <c r="AD24" s="120"/>
      <c r="AE24" s="118">
        <v>128</v>
      </c>
      <c r="AF24" s="119"/>
      <c r="AG24" s="119"/>
      <c r="AH24" s="120"/>
      <c r="AI24" s="118">
        <v>138</v>
      </c>
      <c r="AJ24" s="119"/>
      <c r="AK24" s="119"/>
      <c r="AL24" s="120"/>
      <c r="AM24" s="114">
        <f t="shared" si="1"/>
        <v>266</v>
      </c>
      <c r="AN24" s="114"/>
      <c r="AO24" s="114"/>
      <c r="AP24" s="114"/>
      <c r="AR24" s="53"/>
    </row>
    <row r="25" spans="2:47" s="52" customFormat="1" ht="22.5" customHeight="1" x14ac:dyDescent="0.4">
      <c r="B25" s="115" t="s">
        <v>138</v>
      </c>
      <c r="C25" s="116"/>
      <c r="D25" s="116"/>
      <c r="E25" s="117"/>
      <c r="F25" s="118">
        <v>181</v>
      </c>
      <c r="G25" s="119"/>
      <c r="H25" s="120"/>
      <c r="I25" s="118">
        <v>167</v>
      </c>
      <c r="J25" s="119"/>
      <c r="K25" s="120"/>
      <c r="L25" s="118">
        <v>184</v>
      </c>
      <c r="M25" s="119"/>
      <c r="N25" s="120"/>
      <c r="O25" s="118">
        <f t="shared" si="0"/>
        <v>351</v>
      </c>
      <c r="P25" s="119"/>
      <c r="Q25" s="119"/>
      <c r="R25" s="120"/>
      <c r="S25" s="115" t="s">
        <v>137</v>
      </c>
      <c r="T25" s="116"/>
      <c r="U25" s="116"/>
      <c r="V25" s="116"/>
      <c r="W25" s="116"/>
      <c r="X25" s="116"/>
      <c r="Y25" s="116"/>
      <c r="Z25" s="117"/>
      <c r="AA25" s="118">
        <v>239</v>
      </c>
      <c r="AB25" s="119"/>
      <c r="AC25" s="119"/>
      <c r="AD25" s="120"/>
      <c r="AE25" s="118">
        <v>192</v>
      </c>
      <c r="AF25" s="119"/>
      <c r="AG25" s="119"/>
      <c r="AH25" s="120"/>
      <c r="AI25" s="118">
        <v>197</v>
      </c>
      <c r="AJ25" s="119"/>
      <c r="AK25" s="119"/>
      <c r="AL25" s="120"/>
      <c r="AM25" s="114">
        <f t="shared" si="1"/>
        <v>389</v>
      </c>
      <c r="AN25" s="114"/>
      <c r="AO25" s="114"/>
      <c r="AP25" s="114"/>
      <c r="AR25" s="53"/>
    </row>
    <row r="26" spans="2:47" s="52" customFormat="1" ht="22.5" customHeight="1" x14ac:dyDescent="0.4">
      <c r="B26" s="115" t="s">
        <v>136</v>
      </c>
      <c r="C26" s="116"/>
      <c r="D26" s="116"/>
      <c r="E26" s="117"/>
      <c r="F26" s="118">
        <v>167</v>
      </c>
      <c r="G26" s="119"/>
      <c r="H26" s="120"/>
      <c r="I26" s="118">
        <v>159</v>
      </c>
      <c r="J26" s="119"/>
      <c r="K26" s="120"/>
      <c r="L26" s="118">
        <v>182</v>
      </c>
      <c r="M26" s="119"/>
      <c r="N26" s="120"/>
      <c r="O26" s="118">
        <f t="shared" si="0"/>
        <v>341</v>
      </c>
      <c r="P26" s="119"/>
      <c r="Q26" s="119"/>
      <c r="R26" s="120"/>
      <c r="S26" s="115" t="s">
        <v>135</v>
      </c>
      <c r="T26" s="116"/>
      <c r="U26" s="116"/>
      <c r="V26" s="116"/>
      <c r="W26" s="116"/>
      <c r="X26" s="116"/>
      <c r="Y26" s="116"/>
      <c r="Z26" s="117"/>
      <c r="AA26" s="118">
        <v>158</v>
      </c>
      <c r="AB26" s="119"/>
      <c r="AC26" s="119"/>
      <c r="AD26" s="120"/>
      <c r="AE26" s="118">
        <v>134</v>
      </c>
      <c r="AF26" s="119"/>
      <c r="AG26" s="119"/>
      <c r="AH26" s="120"/>
      <c r="AI26" s="118">
        <v>158</v>
      </c>
      <c r="AJ26" s="119"/>
      <c r="AK26" s="119"/>
      <c r="AL26" s="120"/>
      <c r="AM26" s="114">
        <f t="shared" si="1"/>
        <v>292</v>
      </c>
      <c r="AN26" s="114"/>
      <c r="AO26" s="114"/>
      <c r="AP26" s="114"/>
      <c r="AR26" s="53"/>
    </row>
    <row r="27" spans="2:47" s="52" customFormat="1" ht="22.5" customHeight="1" x14ac:dyDescent="0.4">
      <c r="B27" s="115" t="s">
        <v>134</v>
      </c>
      <c r="C27" s="116"/>
      <c r="D27" s="116"/>
      <c r="E27" s="117"/>
      <c r="F27" s="118">
        <v>132</v>
      </c>
      <c r="G27" s="119"/>
      <c r="H27" s="120"/>
      <c r="I27" s="118">
        <v>119</v>
      </c>
      <c r="J27" s="119"/>
      <c r="K27" s="120"/>
      <c r="L27" s="118">
        <v>142</v>
      </c>
      <c r="M27" s="119"/>
      <c r="N27" s="120"/>
      <c r="O27" s="118">
        <f t="shared" si="0"/>
        <v>261</v>
      </c>
      <c r="P27" s="119"/>
      <c r="Q27" s="119"/>
      <c r="R27" s="120"/>
      <c r="S27" s="115" t="s">
        <v>133</v>
      </c>
      <c r="T27" s="116"/>
      <c r="U27" s="116"/>
      <c r="V27" s="116"/>
      <c r="W27" s="116"/>
      <c r="X27" s="116"/>
      <c r="Y27" s="116"/>
      <c r="Z27" s="117"/>
      <c r="AA27" s="118">
        <v>195</v>
      </c>
      <c r="AB27" s="119"/>
      <c r="AC27" s="119"/>
      <c r="AD27" s="120"/>
      <c r="AE27" s="118">
        <v>168</v>
      </c>
      <c r="AF27" s="119"/>
      <c r="AG27" s="119"/>
      <c r="AH27" s="120"/>
      <c r="AI27" s="118">
        <v>127</v>
      </c>
      <c r="AJ27" s="119"/>
      <c r="AK27" s="119"/>
      <c r="AL27" s="120"/>
      <c r="AM27" s="114">
        <f t="shared" si="1"/>
        <v>295</v>
      </c>
      <c r="AN27" s="114"/>
      <c r="AO27" s="114"/>
      <c r="AP27" s="114"/>
      <c r="AR27" s="53"/>
    </row>
    <row r="28" spans="2:47" s="52" customFormat="1" ht="22.5" customHeight="1" x14ac:dyDescent="0.4">
      <c r="B28" s="115" t="s">
        <v>132</v>
      </c>
      <c r="C28" s="116"/>
      <c r="D28" s="116"/>
      <c r="E28" s="117"/>
      <c r="F28" s="118">
        <v>58</v>
      </c>
      <c r="G28" s="119"/>
      <c r="H28" s="120"/>
      <c r="I28" s="118">
        <v>46</v>
      </c>
      <c r="J28" s="119"/>
      <c r="K28" s="120"/>
      <c r="L28" s="118">
        <v>59</v>
      </c>
      <c r="M28" s="119"/>
      <c r="N28" s="120"/>
      <c r="O28" s="118">
        <f t="shared" si="0"/>
        <v>105</v>
      </c>
      <c r="P28" s="119"/>
      <c r="Q28" s="119"/>
      <c r="R28" s="120"/>
      <c r="S28" s="115" t="s">
        <v>131</v>
      </c>
      <c r="T28" s="116"/>
      <c r="U28" s="116"/>
      <c r="V28" s="116"/>
      <c r="W28" s="116"/>
      <c r="X28" s="116"/>
      <c r="Y28" s="116"/>
      <c r="Z28" s="117"/>
      <c r="AA28" s="118">
        <v>211</v>
      </c>
      <c r="AB28" s="119"/>
      <c r="AC28" s="119"/>
      <c r="AD28" s="120"/>
      <c r="AE28" s="118">
        <v>182</v>
      </c>
      <c r="AF28" s="119"/>
      <c r="AG28" s="119"/>
      <c r="AH28" s="120"/>
      <c r="AI28" s="118">
        <v>217</v>
      </c>
      <c r="AJ28" s="119"/>
      <c r="AK28" s="119"/>
      <c r="AL28" s="120"/>
      <c r="AM28" s="114">
        <f t="shared" si="1"/>
        <v>399</v>
      </c>
      <c r="AN28" s="114"/>
      <c r="AO28" s="114"/>
      <c r="AP28" s="114"/>
      <c r="AR28" s="56"/>
      <c r="AS28" s="56" t="s">
        <v>130</v>
      </c>
      <c r="AT28" s="56" t="s">
        <v>129</v>
      </c>
      <c r="AU28" s="56" t="s">
        <v>111</v>
      </c>
    </row>
    <row r="29" spans="2:47" s="52" customFormat="1" ht="22.5" customHeight="1" x14ac:dyDescent="0.4">
      <c r="B29" s="115" t="s">
        <v>128</v>
      </c>
      <c r="C29" s="116"/>
      <c r="D29" s="116"/>
      <c r="E29" s="117"/>
      <c r="F29" s="118">
        <v>85</v>
      </c>
      <c r="G29" s="119"/>
      <c r="H29" s="120"/>
      <c r="I29" s="118">
        <v>70</v>
      </c>
      <c r="J29" s="119"/>
      <c r="K29" s="120"/>
      <c r="L29" s="118">
        <v>90</v>
      </c>
      <c r="M29" s="119"/>
      <c r="N29" s="120"/>
      <c r="O29" s="118">
        <f t="shared" si="0"/>
        <v>160</v>
      </c>
      <c r="P29" s="119"/>
      <c r="Q29" s="119"/>
      <c r="R29" s="120"/>
      <c r="S29" s="115" t="s">
        <v>127</v>
      </c>
      <c r="T29" s="116"/>
      <c r="U29" s="116"/>
      <c r="V29" s="116"/>
      <c r="W29" s="116"/>
      <c r="X29" s="116"/>
      <c r="Y29" s="116"/>
      <c r="Z29" s="117"/>
      <c r="AA29" s="118">
        <v>225</v>
      </c>
      <c r="AB29" s="119"/>
      <c r="AC29" s="119"/>
      <c r="AD29" s="120"/>
      <c r="AE29" s="118">
        <v>236</v>
      </c>
      <c r="AF29" s="119"/>
      <c r="AG29" s="119"/>
      <c r="AH29" s="120"/>
      <c r="AI29" s="118">
        <v>166</v>
      </c>
      <c r="AJ29" s="119"/>
      <c r="AK29" s="119"/>
      <c r="AL29" s="120"/>
      <c r="AM29" s="114">
        <f t="shared" si="1"/>
        <v>402</v>
      </c>
      <c r="AN29" s="114"/>
      <c r="AO29" s="114"/>
      <c r="AP29" s="114"/>
      <c r="AR29" s="56" t="s">
        <v>115</v>
      </c>
      <c r="AS29" s="55">
        <f>AE31</f>
        <v>11959</v>
      </c>
      <c r="AT29" s="55">
        <v>4335</v>
      </c>
      <c r="AU29" s="54">
        <f>IF(OR(AS29=0,AT29=0),"",ROUNDDOWN(AT29/AS29,4))</f>
        <v>0.3624</v>
      </c>
    </row>
    <row r="30" spans="2:47" s="52" customFormat="1" ht="22.5" customHeight="1" x14ac:dyDescent="0.4">
      <c r="B30" s="115" t="s">
        <v>126</v>
      </c>
      <c r="C30" s="116"/>
      <c r="D30" s="116"/>
      <c r="E30" s="117"/>
      <c r="F30" s="118">
        <v>1478</v>
      </c>
      <c r="G30" s="119"/>
      <c r="H30" s="120"/>
      <c r="I30" s="118">
        <v>1521</v>
      </c>
      <c r="J30" s="119"/>
      <c r="K30" s="120"/>
      <c r="L30" s="118">
        <v>1642</v>
      </c>
      <c r="M30" s="119"/>
      <c r="N30" s="120"/>
      <c r="O30" s="118">
        <f t="shared" si="0"/>
        <v>3163</v>
      </c>
      <c r="P30" s="119"/>
      <c r="Q30" s="119"/>
      <c r="R30" s="120"/>
      <c r="S30" s="115" t="s">
        <v>125</v>
      </c>
      <c r="T30" s="116"/>
      <c r="U30" s="116"/>
      <c r="V30" s="116"/>
      <c r="W30" s="116"/>
      <c r="X30" s="116"/>
      <c r="Y30" s="116"/>
      <c r="Z30" s="117"/>
      <c r="AA30" s="118">
        <v>40</v>
      </c>
      <c r="AB30" s="119"/>
      <c r="AC30" s="119"/>
      <c r="AD30" s="120"/>
      <c r="AE30" s="118">
        <v>43</v>
      </c>
      <c r="AF30" s="119"/>
      <c r="AG30" s="119"/>
      <c r="AH30" s="120"/>
      <c r="AI30" s="118">
        <v>45</v>
      </c>
      <c r="AJ30" s="119"/>
      <c r="AK30" s="119"/>
      <c r="AL30" s="120"/>
      <c r="AM30" s="114">
        <f t="shared" si="1"/>
        <v>88</v>
      </c>
      <c r="AN30" s="114"/>
      <c r="AO30" s="114"/>
      <c r="AP30" s="114"/>
      <c r="AR30" s="56" t="s">
        <v>113</v>
      </c>
      <c r="AS30" s="55">
        <f>AI31</f>
        <v>13093</v>
      </c>
      <c r="AT30" s="55">
        <v>5859</v>
      </c>
      <c r="AU30" s="54">
        <f>IF(OR(AS30=0,AT30=0),"",ROUNDDOWN(AT30/AS30,4))</f>
        <v>0.44740000000000002</v>
      </c>
    </row>
    <row r="31" spans="2:47" s="52" customFormat="1" ht="22.5" customHeight="1" x14ac:dyDescent="0.4">
      <c r="B31" s="115" t="s">
        <v>124</v>
      </c>
      <c r="C31" s="116"/>
      <c r="D31" s="116"/>
      <c r="E31" s="117"/>
      <c r="F31" s="118">
        <v>533</v>
      </c>
      <c r="G31" s="119"/>
      <c r="H31" s="120"/>
      <c r="I31" s="118">
        <v>566</v>
      </c>
      <c r="J31" s="119"/>
      <c r="K31" s="120"/>
      <c r="L31" s="118">
        <v>591</v>
      </c>
      <c r="M31" s="119"/>
      <c r="N31" s="120"/>
      <c r="O31" s="118">
        <f t="shared" si="0"/>
        <v>1157</v>
      </c>
      <c r="P31" s="119"/>
      <c r="Q31" s="119"/>
      <c r="R31" s="120"/>
      <c r="S31" s="115" t="s">
        <v>123</v>
      </c>
      <c r="T31" s="116"/>
      <c r="U31" s="116"/>
      <c r="V31" s="116"/>
      <c r="W31" s="116"/>
      <c r="X31" s="116"/>
      <c r="Y31" s="116"/>
      <c r="Z31" s="117"/>
      <c r="AA31" s="118">
        <f>SUM(F8:H32,AA8:AD30)</f>
        <v>12282</v>
      </c>
      <c r="AB31" s="119"/>
      <c r="AC31" s="119"/>
      <c r="AD31" s="120"/>
      <c r="AE31" s="118">
        <f>SUM(I8:K32,AE8:AH30)</f>
        <v>11959</v>
      </c>
      <c r="AF31" s="119"/>
      <c r="AG31" s="119"/>
      <c r="AH31" s="120"/>
      <c r="AI31" s="118">
        <f>SUM(L8:N32,AI8:AL30)</f>
        <v>13093</v>
      </c>
      <c r="AJ31" s="119"/>
      <c r="AK31" s="119"/>
      <c r="AL31" s="120"/>
      <c r="AM31" s="114">
        <f t="shared" si="1"/>
        <v>25052</v>
      </c>
      <c r="AN31" s="114"/>
      <c r="AO31" s="114"/>
      <c r="AP31" s="114"/>
      <c r="AR31" s="56" t="s">
        <v>122</v>
      </c>
      <c r="AS31" s="55">
        <f>AM31</f>
        <v>25052</v>
      </c>
      <c r="AT31" s="55">
        <f>AT29+AT30</f>
        <v>10194</v>
      </c>
      <c r="AU31" s="54">
        <f>IF(OR(AS31=0,AT31=0),"",ROUNDDOWN(AT31/AS31,4))</f>
        <v>0.40689999999999998</v>
      </c>
    </row>
    <row r="32" spans="2:47" s="52" customFormat="1" ht="22.5" customHeight="1" x14ac:dyDescent="0.4">
      <c r="B32" s="108" t="s">
        <v>121</v>
      </c>
      <c r="C32" s="109"/>
      <c r="D32" s="109"/>
      <c r="E32" s="110"/>
      <c r="F32" s="111">
        <v>437</v>
      </c>
      <c r="G32" s="112"/>
      <c r="H32" s="113"/>
      <c r="I32" s="111">
        <v>421</v>
      </c>
      <c r="J32" s="112"/>
      <c r="K32" s="113"/>
      <c r="L32" s="111">
        <v>451</v>
      </c>
      <c r="M32" s="112"/>
      <c r="N32" s="113"/>
      <c r="O32" s="111">
        <f t="shared" si="0"/>
        <v>872</v>
      </c>
      <c r="P32" s="112"/>
      <c r="Q32" s="112"/>
      <c r="R32" s="113"/>
      <c r="S32" s="108"/>
      <c r="T32" s="109"/>
      <c r="U32" s="109"/>
      <c r="V32" s="109"/>
      <c r="W32" s="109"/>
      <c r="X32" s="109"/>
      <c r="Y32" s="109"/>
      <c r="Z32" s="110"/>
      <c r="AA32" s="111"/>
      <c r="AB32" s="112"/>
      <c r="AC32" s="112"/>
      <c r="AD32" s="113"/>
      <c r="AE32" s="111"/>
      <c r="AF32" s="112"/>
      <c r="AG32" s="112"/>
      <c r="AH32" s="113"/>
      <c r="AI32" s="103"/>
      <c r="AJ32" s="103"/>
      <c r="AK32" s="103"/>
      <c r="AL32" s="103"/>
      <c r="AM32" s="103"/>
      <c r="AN32" s="103"/>
      <c r="AO32" s="103"/>
      <c r="AP32" s="103"/>
      <c r="AR32" s="53"/>
    </row>
    <row r="33" spans="3:39" ht="15.75" customHeight="1" x14ac:dyDescent="0.4"/>
    <row r="34" spans="3:39" ht="18.75" customHeight="1" x14ac:dyDescent="0.4">
      <c r="D34" s="48" t="s">
        <v>119</v>
      </c>
      <c r="E34" s="104">
        <f>AM31-25117</f>
        <v>-65</v>
      </c>
      <c r="F34" s="104"/>
      <c r="G34" s="45" t="s">
        <v>107</v>
      </c>
      <c r="L34" s="45" t="s">
        <v>118</v>
      </c>
      <c r="O34" s="105">
        <f>AM31-25647</f>
        <v>-595</v>
      </c>
      <c r="P34" s="105"/>
      <c r="Q34" s="105"/>
      <c r="R34" s="105"/>
      <c r="S34" s="45" t="s">
        <v>107</v>
      </c>
      <c r="AG34" s="48" t="s">
        <v>120</v>
      </c>
      <c r="AH34" s="106">
        <f>AT31</f>
        <v>10194</v>
      </c>
      <c r="AI34" s="106"/>
      <c r="AJ34" s="106"/>
      <c r="AK34" s="106"/>
      <c r="AL34" s="106"/>
      <c r="AM34" s="45" t="s">
        <v>107</v>
      </c>
    </row>
    <row r="35" spans="3:39" ht="6" customHeight="1" x14ac:dyDescent="0.4"/>
    <row r="36" spans="3:39" ht="18.75" customHeight="1" x14ac:dyDescent="0.4">
      <c r="D36" s="48" t="s">
        <v>119</v>
      </c>
      <c r="E36" s="105">
        <f>AA31-12317</f>
        <v>-35</v>
      </c>
      <c r="F36" s="105"/>
      <c r="G36" s="45" t="s">
        <v>117</v>
      </c>
      <c r="L36" s="45" t="s">
        <v>118</v>
      </c>
      <c r="O36" s="105">
        <f>AA31-12375</f>
        <v>-93</v>
      </c>
      <c r="P36" s="105"/>
      <c r="Q36" s="105"/>
      <c r="R36" s="105"/>
      <c r="S36" s="45" t="s">
        <v>117</v>
      </c>
      <c r="Y36" s="45" t="s">
        <v>116</v>
      </c>
      <c r="AG36" s="48" t="s">
        <v>115</v>
      </c>
      <c r="AH36" s="106">
        <f>AT29</f>
        <v>4335</v>
      </c>
      <c r="AI36" s="106"/>
      <c r="AJ36" s="106"/>
      <c r="AK36" s="106"/>
      <c r="AL36" s="106"/>
      <c r="AM36" s="45" t="s">
        <v>107</v>
      </c>
    </row>
    <row r="37" spans="3:39" ht="6" customHeight="1" x14ac:dyDescent="0.4">
      <c r="AG37" s="48"/>
    </row>
    <row r="38" spans="3:39" ht="18.75" customHeight="1" x14ac:dyDescent="0.4">
      <c r="C38" s="51" t="s">
        <v>114</v>
      </c>
      <c r="AG38" s="48" t="s">
        <v>113</v>
      </c>
      <c r="AH38" s="106">
        <f>AT30</f>
        <v>5859</v>
      </c>
      <c r="AI38" s="106"/>
      <c r="AJ38" s="106"/>
      <c r="AK38" s="106"/>
      <c r="AL38" s="106"/>
      <c r="AM38" s="45" t="s">
        <v>107</v>
      </c>
    </row>
    <row r="39" spans="3:39" ht="6" customHeight="1" x14ac:dyDescent="0.4">
      <c r="AG39" s="48"/>
    </row>
    <row r="40" spans="3:39" ht="18.75" customHeight="1" x14ac:dyDescent="0.4">
      <c r="C40" s="49" t="s">
        <v>112</v>
      </c>
      <c r="AG40" s="48" t="s">
        <v>111</v>
      </c>
      <c r="AH40" s="107">
        <f>IF(OR(AH34=0,AM31=0),"",ROUNDDOWN(AH34/AM31*100,2))</f>
        <v>40.69</v>
      </c>
      <c r="AI40" s="107"/>
      <c r="AJ40" s="107"/>
      <c r="AK40" s="107"/>
      <c r="AL40" s="107"/>
      <c r="AM40" s="45" t="s">
        <v>110</v>
      </c>
    </row>
    <row r="42" spans="3:39" x14ac:dyDescent="0.4">
      <c r="C42" s="45" t="s">
        <v>109</v>
      </c>
      <c r="G42" s="102">
        <v>9</v>
      </c>
      <c r="H42" s="102"/>
      <c r="I42" s="45" t="s">
        <v>107</v>
      </c>
      <c r="L42" s="45" t="s">
        <v>108</v>
      </c>
      <c r="S42" s="47"/>
      <c r="T42" s="102">
        <v>43</v>
      </c>
      <c r="U42" s="102"/>
      <c r="V42" s="45" t="s">
        <v>107</v>
      </c>
    </row>
  </sheetData>
  <mergeCells count="286">
    <mergeCell ref="S3:V3"/>
    <mergeCell ref="W3:X3"/>
    <mergeCell ref="Z3:AC3"/>
    <mergeCell ref="AD3:AE3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M5"/>
    <mergeCell ref="AN5:AP5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G42:H42"/>
    <mergeCell ref="T42:U4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</mergeCells>
  <phoneticPr fontId="3"/>
  <printOptions horizontalCentered="1"/>
  <pageMargins left="0.78740157480314965" right="0.78740157480314965" top="0.98425196850393692" bottom="0.98425196850393692" header="0.51181102362204722" footer="0.51181102362204722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zoomScaleNormal="100" workbookViewId="0">
      <selection activeCell="AR28" sqref="AR28:AU32"/>
    </sheetView>
  </sheetViews>
  <sheetFormatPr defaultRowHeight="13.5" x14ac:dyDescent="0.4"/>
  <cols>
    <col min="1" max="1" width="0.75" style="45" customWidth="1"/>
    <col min="2" max="6" width="3.5" style="45" customWidth="1"/>
    <col min="7" max="8" width="1.75" style="45" customWidth="1"/>
    <col min="9" max="9" width="3.5" style="45" customWidth="1"/>
    <col min="10" max="11" width="1.75" style="45" customWidth="1"/>
    <col min="12" max="12" width="3.5" style="45" customWidth="1"/>
    <col min="13" max="26" width="1.75" style="45" customWidth="1"/>
    <col min="27" max="30" width="1.875" style="45" customWidth="1"/>
    <col min="31" max="42" width="1.75" style="45" customWidth="1"/>
    <col min="43" max="43" width="3.875" style="45" customWidth="1"/>
    <col min="44" max="44" width="5.125" style="60" customWidth="1"/>
    <col min="45" max="47" width="8.75" style="45" customWidth="1"/>
    <col min="48" max="48" width="9" style="45" customWidth="1"/>
    <col min="49" max="16384" width="9" style="45"/>
  </cols>
  <sheetData>
    <row r="1" spans="2:44" ht="21" customHeight="1" x14ac:dyDescent="0.4">
      <c r="B1" s="135" t="s">
        <v>253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</row>
    <row r="2" spans="2:44" ht="18.75" customHeight="1" x14ac:dyDescent="0.4">
      <c r="AP2" s="61" t="s">
        <v>252</v>
      </c>
    </row>
    <row r="3" spans="2:44" ht="18.75" customHeight="1" x14ac:dyDescent="0.4">
      <c r="B3" s="136" t="s">
        <v>251</v>
      </c>
      <c r="C3" s="136"/>
      <c r="D3" s="136"/>
      <c r="E3" s="136"/>
      <c r="F3" s="136"/>
      <c r="G3" s="50"/>
      <c r="H3" s="50"/>
      <c r="I3" s="106" t="s">
        <v>189</v>
      </c>
      <c r="J3" s="106"/>
      <c r="K3" s="106"/>
      <c r="L3" s="106">
        <v>12563</v>
      </c>
      <c r="M3" s="106"/>
      <c r="N3" s="106"/>
      <c r="O3" s="130" t="s">
        <v>182</v>
      </c>
      <c r="P3" s="130"/>
      <c r="Q3" s="130" t="s">
        <v>187</v>
      </c>
      <c r="R3" s="130"/>
      <c r="S3" s="106">
        <v>13863</v>
      </c>
      <c r="T3" s="106"/>
      <c r="U3" s="106"/>
      <c r="V3" s="106"/>
      <c r="W3" s="130" t="s">
        <v>182</v>
      </c>
      <c r="X3" s="130"/>
      <c r="Y3" s="60" t="s">
        <v>195</v>
      </c>
      <c r="Z3" s="106">
        <v>26426</v>
      </c>
      <c r="AA3" s="106"/>
      <c r="AB3" s="106"/>
      <c r="AC3" s="106"/>
      <c r="AD3" s="130" t="s">
        <v>182</v>
      </c>
      <c r="AE3" s="130"/>
      <c r="AF3" s="52"/>
    </row>
    <row r="4" spans="2:44" ht="18.75" customHeight="1" x14ac:dyDescent="0.4">
      <c r="D4" s="60"/>
      <c r="H4" s="59"/>
      <c r="I4" s="106" t="s">
        <v>190</v>
      </c>
      <c r="J4" s="106"/>
      <c r="K4" s="106"/>
      <c r="L4" s="106">
        <v>11204</v>
      </c>
      <c r="M4" s="106"/>
      <c r="N4" s="106"/>
      <c r="O4" s="58"/>
      <c r="P4" s="58"/>
      <c r="Q4" s="130" t="s">
        <v>250</v>
      </c>
      <c r="R4" s="130"/>
      <c r="S4" s="130"/>
      <c r="T4" s="137">
        <v>118.23</v>
      </c>
      <c r="U4" s="137"/>
      <c r="V4" s="137"/>
      <c r="W4" s="137"/>
      <c r="X4" s="58" t="s">
        <v>177</v>
      </c>
      <c r="Y4" s="58"/>
      <c r="Z4" s="58"/>
      <c r="AF4" s="52"/>
      <c r="AH4" s="60"/>
      <c r="AK4" s="50"/>
      <c r="AL4" s="60"/>
      <c r="AM4" s="58"/>
      <c r="AP4" s="50"/>
    </row>
    <row r="5" spans="2:44" ht="18.75" customHeight="1" x14ac:dyDescent="0.4">
      <c r="Z5" s="60"/>
      <c r="AA5" s="60"/>
      <c r="AB5" s="60"/>
      <c r="AC5" s="60"/>
      <c r="AD5" s="121" t="s">
        <v>249</v>
      </c>
      <c r="AE5" s="121"/>
      <c r="AF5" s="121"/>
      <c r="AG5" s="121"/>
      <c r="AH5" s="121"/>
      <c r="AI5" s="121"/>
      <c r="AJ5" s="121"/>
      <c r="AK5" s="121"/>
      <c r="AL5" s="121"/>
      <c r="AM5" s="121"/>
      <c r="AN5" s="122" t="s">
        <v>248</v>
      </c>
      <c r="AO5" s="122"/>
      <c r="AP5" s="122"/>
    </row>
    <row r="6" spans="2:44" ht="6.75" customHeight="1" x14ac:dyDescent="0.4"/>
    <row r="7" spans="2:44" s="53" customFormat="1" ht="22.5" customHeight="1" x14ac:dyDescent="0.4">
      <c r="B7" s="131" t="s">
        <v>247</v>
      </c>
      <c r="C7" s="132"/>
      <c r="D7" s="132"/>
      <c r="E7" s="133"/>
      <c r="F7" s="131" t="s">
        <v>246</v>
      </c>
      <c r="G7" s="132"/>
      <c r="H7" s="133"/>
      <c r="I7" s="131" t="s">
        <v>189</v>
      </c>
      <c r="J7" s="132"/>
      <c r="K7" s="133"/>
      <c r="L7" s="131" t="s">
        <v>187</v>
      </c>
      <c r="M7" s="132"/>
      <c r="N7" s="133"/>
      <c r="O7" s="131" t="s">
        <v>195</v>
      </c>
      <c r="P7" s="132"/>
      <c r="Q7" s="132"/>
      <c r="R7" s="133"/>
      <c r="S7" s="131" t="s">
        <v>247</v>
      </c>
      <c r="T7" s="132"/>
      <c r="U7" s="132"/>
      <c r="V7" s="132"/>
      <c r="W7" s="132"/>
      <c r="X7" s="132"/>
      <c r="Y7" s="132"/>
      <c r="Z7" s="133"/>
      <c r="AA7" s="131" t="s">
        <v>246</v>
      </c>
      <c r="AB7" s="132"/>
      <c r="AC7" s="132"/>
      <c r="AD7" s="133"/>
      <c r="AE7" s="131" t="s">
        <v>189</v>
      </c>
      <c r="AF7" s="132"/>
      <c r="AG7" s="132"/>
      <c r="AH7" s="133"/>
      <c r="AI7" s="131" t="s">
        <v>187</v>
      </c>
      <c r="AJ7" s="132"/>
      <c r="AK7" s="132"/>
      <c r="AL7" s="133"/>
      <c r="AM7" s="134" t="s">
        <v>195</v>
      </c>
      <c r="AN7" s="134"/>
      <c r="AO7" s="134"/>
      <c r="AP7" s="134"/>
    </row>
    <row r="8" spans="2:44" s="52" customFormat="1" ht="22.5" customHeight="1" x14ac:dyDescent="0.4">
      <c r="B8" s="115" t="s">
        <v>245</v>
      </c>
      <c r="C8" s="116"/>
      <c r="D8" s="116"/>
      <c r="E8" s="117"/>
      <c r="F8" s="123">
        <v>1763</v>
      </c>
      <c r="G8" s="124"/>
      <c r="H8" s="125"/>
      <c r="I8" s="123">
        <v>1800</v>
      </c>
      <c r="J8" s="124"/>
      <c r="K8" s="125"/>
      <c r="L8" s="123">
        <v>1981</v>
      </c>
      <c r="M8" s="124"/>
      <c r="N8" s="125"/>
      <c r="O8" s="123">
        <f t="shared" ref="O8:O32" si="0">I8+L8</f>
        <v>3781</v>
      </c>
      <c r="P8" s="124"/>
      <c r="Q8" s="124"/>
      <c r="R8" s="125"/>
      <c r="S8" s="126" t="s">
        <v>244</v>
      </c>
      <c r="T8" s="127"/>
      <c r="U8" s="127"/>
      <c r="V8" s="127"/>
      <c r="W8" s="127"/>
      <c r="X8" s="127"/>
      <c r="Y8" s="127"/>
      <c r="Z8" s="128"/>
      <c r="AA8" s="123">
        <v>476</v>
      </c>
      <c r="AB8" s="124"/>
      <c r="AC8" s="124"/>
      <c r="AD8" s="125"/>
      <c r="AE8" s="123">
        <v>514</v>
      </c>
      <c r="AF8" s="124"/>
      <c r="AG8" s="124"/>
      <c r="AH8" s="125"/>
      <c r="AI8" s="123">
        <v>555</v>
      </c>
      <c r="AJ8" s="124"/>
      <c r="AK8" s="124"/>
      <c r="AL8" s="125"/>
      <c r="AM8" s="129">
        <f t="shared" ref="AM8:AM31" si="1">AE8+AI8</f>
        <v>1069</v>
      </c>
      <c r="AN8" s="129"/>
      <c r="AO8" s="129"/>
      <c r="AP8" s="129"/>
      <c r="AR8" s="53"/>
    </row>
    <row r="9" spans="2:44" s="52" customFormat="1" ht="22.5" customHeight="1" x14ac:dyDescent="0.4">
      <c r="B9" s="115" t="s">
        <v>243</v>
      </c>
      <c r="C9" s="116"/>
      <c r="D9" s="116"/>
      <c r="E9" s="117"/>
      <c r="F9" s="118">
        <v>97</v>
      </c>
      <c r="G9" s="119"/>
      <c r="H9" s="120"/>
      <c r="I9" s="118">
        <v>97</v>
      </c>
      <c r="J9" s="119"/>
      <c r="K9" s="120"/>
      <c r="L9" s="118">
        <v>73</v>
      </c>
      <c r="M9" s="119"/>
      <c r="N9" s="120"/>
      <c r="O9" s="118">
        <f t="shared" si="0"/>
        <v>170</v>
      </c>
      <c r="P9" s="119"/>
      <c r="Q9" s="119"/>
      <c r="R9" s="120"/>
      <c r="S9" s="115" t="s">
        <v>242</v>
      </c>
      <c r="T9" s="116"/>
      <c r="U9" s="116"/>
      <c r="V9" s="116"/>
      <c r="W9" s="116"/>
      <c r="X9" s="116"/>
      <c r="Y9" s="116"/>
      <c r="Z9" s="117"/>
      <c r="AA9" s="118">
        <v>61</v>
      </c>
      <c r="AB9" s="119"/>
      <c r="AC9" s="119"/>
      <c r="AD9" s="120"/>
      <c r="AE9" s="118">
        <v>59</v>
      </c>
      <c r="AF9" s="119"/>
      <c r="AG9" s="119"/>
      <c r="AH9" s="120"/>
      <c r="AI9" s="118">
        <v>67</v>
      </c>
      <c r="AJ9" s="119"/>
      <c r="AK9" s="119"/>
      <c r="AL9" s="120"/>
      <c r="AM9" s="114">
        <f t="shared" si="1"/>
        <v>126</v>
      </c>
      <c r="AN9" s="114"/>
      <c r="AO9" s="114"/>
      <c r="AP9" s="114"/>
      <c r="AR9" s="53"/>
    </row>
    <row r="10" spans="2:44" s="52" customFormat="1" ht="22.5" customHeight="1" x14ac:dyDescent="0.4">
      <c r="B10" s="115" t="s">
        <v>241</v>
      </c>
      <c r="C10" s="116"/>
      <c r="D10" s="116"/>
      <c r="E10" s="117"/>
      <c r="F10" s="118">
        <v>217</v>
      </c>
      <c r="G10" s="119"/>
      <c r="H10" s="120"/>
      <c r="I10" s="118">
        <v>184</v>
      </c>
      <c r="J10" s="119"/>
      <c r="K10" s="120"/>
      <c r="L10" s="118">
        <v>209</v>
      </c>
      <c r="M10" s="119"/>
      <c r="N10" s="120"/>
      <c r="O10" s="118">
        <f t="shared" si="0"/>
        <v>393</v>
      </c>
      <c r="P10" s="119"/>
      <c r="Q10" s="119"/>
      <c r="R10" s="120"/>
      <c r="S10" s="115" t="s">
        <v>240</v>
      </c>
      <c r="T10" s="116"/>
      <c r="U10" s="116"/>
      <c r="V10" s="116"/>
      <c r="W10" s="116"/>
      <c r="X10" s="116"/>
      <c r="Y10" s="116"/>
      <c r="Z10" s="117"/>
      <c r="AA10" s="118">
        <v>272</v>
      </c>
      <c r="AB10" s="119"/>
      <c r="AC10" s="119"/>
      <c r="AD10" s="120"/>
      <c r="AE10" s="118">
        <v>259</v>
      </c>
      <c r="AF10" s="119"/>
      <c r="AG10" s="119"/>
      <c r="AH10" s="120"/>
      <c r="AI10" s="118">
        <v>302</v>
      </c>
      <c r="AJ10" s="119"/>
      <c r="AK10" s="119"/>
      <c r="AL10" s="120"/>
      <c r="AM10" s="114">
        <f t="shared" si="1"/>
        <v>561</v>
      </c>
      <c r="AN10" s="114"/>
      <c r="AO10" s="114"/>
      <c r="AP10" s="114"/>
      <c r="AR10" s="53"/>
    </row>
    <row r="11" spans="2:44" s="52" customFormat="1" ht="22.5" customHeight="1" x14ac:dyDescent="0.4">
      <c r="B11" s="115" t="s">
        <v>239</v>
      </c>
      <c r="C11" s="116"/>
      <c r="D11" s="116"/>
      <c r="E11" s="117"/>
      <c r="F11" s="118">
        <v>115</v>
      </c>
      <c r="G11" s="119"/>
      <c r="H11" s="120"/>
      <c r="I11" s="118">
        <v>101</v>
      </c>
      <c r="J11" s="119"/>
      <c r="K11" s="120"/>
      <c r="L11" s="118">
        <v>121</v>
      </c>
      <c r="M11" s="119"/>
      <c r="N11" s="120"/>
      <c r="O11" s="118">
        <f t="shared" si="0"/>
        <v>222</v>
      </c>
      <c r="P11" s="119"/>
      <c r="Q11" s="119"/>
      <c r="R11" s="120"/>
      <c r="S11" s="115" t="s">
        <v>238</v>
      </c>
      <c r="T11" s="116"/>
      <c r="U11" s="116"/>
      <c r="V11" s="116"/>
      <c r="W11" s="116"/>
      <c r="X11" s="116"/>
      <c r="Y11" s="116"/>
      <c r="Z11" s="117"/>
      <c r="AA11" s="118">
        <v>433</v>
      </c>
      <c r="AB11" s="119"/>
      <c r="AC11" s="119"/>
      <c r="AD11" s="120"/>
      <c r="AE11" s="118">
        <v>466</v>
      </c>
      <c r="AF11" s="119"/>
      <c r="AG11" s="119"/>
      <c r="AH11" s="120"/>
      <c r="AI11" s="118">
        <v>517</v>
      </c>
      <c r="AJ11" s="119"/>
      <c r="AK11" s="119"/>
      <c r="AL11" s="120"/>
      <c r="AM11" s="114">
        <f t="shared" si="1"/>
        <v>983</v>
      </c>
      <c r="AN11" s="114"/>
      <c r="AO11" s="114"/>
      <c r="AP11" s="114"/>
      <c r="AR11" s="53"/>
    </row>
    <row r="12" spans="2:44" s="52" customFormat="1" ht="22.5" customHeight="1" x14ac:dyDescent="0.4">
      <c r="B12" s="115" t="s">
        <v>237</v>
      </c>
      <c r="C12" s="116"/>
      <c r="D12" s="116"/>
      <c r="E12" s="117"/>
      <c r="F12" s="118">
        <v>153</v>
      </c>
      <c r="G12" s="119"/>
      <c r="H12" s="120"/>
      <c r="I12" s="118">
        <v>156</v>
      </c>
      <c r="J12" s="119"/>
      <c r="K12" s="120"/>
      <c r="L12" s="118">
        <v>160</v>
      </c>
      <c r="M12" s="119"/>
      <c r="N12" s="120"/>
      <c r="O12" s="118">
        <f t="shared" si="0"/>
        <v>316</v>
      </c>
      <c r="P12" s="119"/>
      <c r="Q12" s="119"/>
      <c r="R12" s="120"/>
      <c r="S12" s="115" t="s">
        <v>236</v>
      </c>
      <c r="T12" s="116"/>
      <c r="U12" s="116"/>
      <c r="V12" s="116"/>
      <c r="W12" s="116"/>
      <c r="X12" s="116"/>
      <c r="Y12" s="116"/>
      <c r="Z12" s="117"/>
      <c r="AA12" s="118">
        <v>173</v>
      </c>
      <c r="AB12" s="119"/>
      <c r="AC12" s="119"/>
      <c r="AD12" s="120"/>
      <c r="AE12" s="118">
        <v>161</v>
      </c>
      <c r="AF12" s="119"/>
      <c r="AG12" s="119"/>
      <c r="AH12" s="120"/>
      <c r="AI12" s="118">
        <v>189</v>
      </c>
      <c r="AJ12" s="119"/>
      <c r="AK12" s="119"/>
      <c r="AL12" s="120"/>
      <c r="AM12" s="114">
        <f t="shared" si="1"/>
        <v>350</v>
      </c>
      <c r="AN12" s="114"/>
      <c r="AO12" s="114"/>
      <c r="AP12" s="114"/>
      <c r="AR12" s="53"/>
    </row>
    <row r="13" spans="2:44" s="52" customFormat="1" ht="22.5" customHeight="1" x14ac:dyDescent="0.4">
      <c r="B13" s="115" t="s">
        <v>235</v>
      </c>
      <c r="C13" s="116"/>
      <c r="D13" s="116"/>
      <c r="E13" s="117"/>
      <c r="F13" s="118">
        <v>101</v>
      </c>
      <c r="G13" s="119"/>
      <c r="H13" s="120"/>
      <c r="I13" s="118">
        <v>90</v>
      </c>
      <c r="J13" s="119"/>
      <c r="K13" s="120"/>
      <c r="L13" s="118">
        <v>93</v>
      </c>
      <c r="M13" s="119"/>
      <c r="N13" s="120"/>
      <c r="O13" s="118">
        <f t="shared" si="0"/>
        <v>183</v>
      </c>
      <c r="P13" s="119"/>
      <c r="Q13" s="119"/>
      <c r="R13" s="120"/>
      <c r="S13" s="115" t="s">
        <v>234</v>
      </c>
      <c r="T13" s="116"/>
      <c r="U13" s="116"/>
      <c r="V13" s="116"/>
      <c r="W13" s="116"/>
      <c r="X13" s="116"/>
      <c r="Y13" s="116"/>
      <c r="Z13" s="117"/>
      <c r="AA13" s="118">
        <v>131</v>
      </c>
      <c r="AB13" s="119"/>
      <c r="AC13" s="119"/>
      <c r="AD13" s="120"/>
      <c r="AE13" s="118">
        <v>130</v>
      </c>
      <c r="AF13" s="119"/>
      <c r="AG13" s="119"/>
      <c r="AH13" s="120"/>
      <c r="AI13" s="118">
        <v>131</v>
      </c>
      <c r="AJ13" s="119"/>
      <c r="AK13" s="119"/>
      <c r="AL13" s="120"/>
      <c r="AM13" s="114">
        <f t="shared" si="1"/>
        <v>261</v>
      </c>
      <c r="AN13" s="114"/>
      <c r="AO13" s="114"/>
      <c r="AP13" s="114"/>
      <c r="AR13" s="53"/>
    </row>
    <row r="14" spans="2:44" s="52" customFormat="1" ht="22.5" customHeight="1" x14ac:dyDescent="0.4">
      <c r="B14" s="115" t="s">
        <v>233</v>
      </c>
      <c r="C14" s="116"/>
      <c r="D14" s="116"/>
      <c r="E14" s="117"/>
      <c r="F14" s="118">
        <v>6</v>
      </c>
      <c r="G14" s="119"/>
      <c r="H14" s="120"/>
      <c r="I14" s="118">
        <v>6</v>
      </c>
      <c r="J14" s="119"/>
      <c r="K14" s="120"/>
      <c r="L14" s="118">
        <v>4</v>
      </c>
      <c r="M14" s="119"/>
      <c r="N14" s="120"/>
      <c r="O14" s="118">
        <f t="shared" si="0"/>
        <v>10</v>
      </c>
      <c r="P14" s="119"/>
      <c r="Q14" s="119"/>
      <c r="R14" s="120"/>
      <c r="S14" s="115" t="s">
        <v>232</v>
      </c>
      <c r="T14" s="116"/>
      <c r="U14" s="116"/>
      <c r="V14" s="116"/>
      <c r="W14" s="116"/>
      <c r="X14" s="116"/>
      <c r="Y14" s="116"/>
      <c r="Z14" s="117"/>
      <c r="AA14" s="118">
        <v>1374</v>
      </c>
      <c r="AB14" s="119"/>
      <c r="AC14" s="119"/>
      <c r="AD14" s="120"/>
      <c r="AE14" s="118">
        <v>1293</v>
      </c>
      <c r="AF14" s="119"/>
      <c r="AG14" s="119"/>
      <c r="AH14" s="120"/>
      <c r="AI14" s="118">
        <v>1466</v>
      </c>
      <c r="AJ14" s="119"/>
      <c r="AK14" s="119"/>
      <c r="AL14" s="120"/>
      <c r="AM14" s="114">
        <f t="shared" si="1"/>
        <v>2759</v>
      </c>
      <c r="AN14" s="114"/>
      <c r="AO14" s="114"/>
      <c r="AP14" s="114"/>
      <c r="AR14" s="53"/>
    </row>
    <row r="15" spans="2:44" s="52" customFormat="1" ht="22.5" customHeight="1" x14ac:dyDescent="0.4">
      <c r="B15" s="115" t="s">
        <v>231</v>
      </c>
      <c r="C15" s="116"/>
      <c r="D15" s="116"/>
      <c r="E15" s="117"/>
      <c r="F15" s="118">
        <v>245</v>
      </c>
      <c r="G15" s="119"/>
      <c r="H15" s="120"/>
      <c r="I15" s="118">
        <v>249</v>
      </c>
      <c r="J15" s="119"/>
      <c r="K15" s="120"/>
      <c r="L15" s="118">
        <v>287</v>
      </c>
      <c r="M15" s="119"/>
      <c r="N15" s="120"/>
      <c r="O15" s="118">
        <f t="shared" si="0"/>
        <v>536</v>
      </c>
      <c r="P15" s="119"/>
      <c r="Q15" s="119"/>
      <c r="R15" s="120"/>
      <c r="S15" s="115" t="s">
        <v>230</v>
      </c>
      <c r="T15" s="116"/>
      <c r="U15" s="116"/>
      <c r="V15" s="116"/>
      <c r="W15" s="116"/>
      <c r="X15" s="116"/>
      <c r="Y15" s="116"/>
      <c r="Z15" s="117"/>
      <c r="AA15" s="118">
        <v>5</v>
      </c>
      <c r="AB15" s="119"/>
      <c r="AC15" s="119"/>
      <c r="AD15" s="120"/>
      <c r="AE15" s="118">
        <v>5</v>
      </c>
      <c r="AF15" s="119"/>
      <c r="AG15" s="119"/>
      <c r="AH15" s="120"/>
      <c r="AI15" s="118">
        <v>6</v>
      </c>
      <c r="AJ15" s="119"/>
      <c r="AK15" s="119"/>
      <c r="AL15" s="120"/>
      <c r="AM15" s="114">
        <f t="shared" si="1"/>
        <v>11</v>
      </c>
      <c r="AN15" s="114"/>
      <c r="AO15" s="114"/>
      <c r="AP15" s="114"/>
      <c r="AR15" s="53"/>
    </row>
    <row r="16" spans="2:44" s="52" customFormat="1" ht="22.5" customHeight="1" x14ac:dyDescent="0.4">
      <c r="B16" s="115" t="s">
        <v>229</v>
      </c>
      <c r="C16" s="116"/>
      <c r="D16" s="116"/>
      <c r="E16" s="117"/>
      <c r="F16" s="118">
        <v>235</v>
      </c>
      <c r="G16" s="119"/>
      <c r="H16" s="120"/>
      <c r="I16" s="118">
        <v>215</v>
      </c>
      <c r="J16" s="119"/>
      <c r="K16" s="120"/>
      <c r="L16" s="118">
        <v>249</v>
      </c>
      <c r="M16" s="119"/>
      <c r="N16" s="120"/>
      <c r="O16" s="118">
        <f t="shared" si="0"/>
        <v>464</v>
      </c>
      <c r="P16" s="119"/>
      <c r="Q16" s="119"/>
      <c r="R16" s="120"/>
      <c r="S16" s="115" t="s">
        <v>228</v>
      </c>
      <c r="T16" s="116"/>
      <c r="U16" s="116"/>
      <c r="V16" s="116"/>
      <c r="W16" s="116"/>
      <c r="X16" s="116"/>
      <c r="Y16" s="116"/>
      <c r="Z16" s="117"/>
      <c r="AA16" s="118">
        <v>49</v>
      </c>
      <c r="AB16" s="119"/>
      <c r="AC16" s="119"/>
      <c r="AD16" s="120"/>
      <c r="AE16" s="118">
        <v>43</v>
      </c>
      <c r="AF16" s="119"/>
      <c r="AG16" s="119"/>
      <c r="AH16" s="120"/>
      <c r="AI16" s="118">
        <v>51</v>
      </c>
      <c r="AJ16" s="119"/>
      <c r="AK16" s="119"/>
      <c r="AL16" s="120"/>
      <c r="AM16" s="114">
        <f t="shared" si="1"/>
        <v>94</v>
      </c>
      <c r="AN16" s="114"/>
      <c r="AO16" s="114"/>
      <c r="AP16" s="114"/>
      <c r="AR16" s="53"/>
    </row>
    <row r="17" spans="2:47" s="52" customFormat="1" ht="22.5" customHeight="1" x14ac:dyDescent="0.4">
      <c r="B17" s="115" t="s">
        <v>227</v>
      </c>
      <c r="C17" s="116"/>
      <c r="D17" s="116"/>
      <c r="E17" s="117"/>
      <c r="F17" s="118">
        <v>118</v>
      </c>
      <c r="G17" s="119"/>
      <c r="H17" s="120"/>
      <c r="I17" s="118">
        <v>153</v>
      </c>
      <c r="J17" s="119"/>
      <c r="K17" s="120"/>
      <c r="L17" s="118">
        <v>178</v>
      </c>
      <c r="M17" s="119"/>
      <c r="N17" s="120"/>
      <c r="O17" s="118">
        <f t="shared" si="0"/>
        <v>331</v>
      </c>
      <c r="P17" s="119"/>
      <c r="Q17" s="119"/>
      <c r="R17" s="120"/>
      <c r="S17" s="115" t="s">
        <v>226</v>
      </c>
      <c r="T17" s="116"/>
      <c r="U17" s="116"/>
      <c r="V17" s="116"/>
      <c r="W17" s="116"/>
      <c r="X17" s="116"/>
      <c r="Y17" s="116"/>
      <c r="Z17" s="117"/>
      <c r="AA17" s="118">
        <v>249</v>
      </c>
      <c r="AB17" s="119"/>
      <c r="AC17" s="119"/>
      <c r="AD17" s="120"/>
      <c r="AE17" s="118">
        <v>227</v>
      </c>
      <c r="AF17" s="119"/>
      <c r="AG17" s="119"/>
      <c r="AH17" s="120"/>
      <c r="AI17" s="118">
        <v>261</v>
      </c>
      <c r="AJ17" s="119"/>
      <c r="AK17" s="119"/>
      <c r="AL17" s="120"/>
      <c r="AM17" s="114">
        <f t="shared" si="1"/>
        <v>488</v>
      </c>
      <c r="AN17" s="114"/>
      <c r="AO17" s="114"/>
      <c r="AP17" s="114"/>
      <c r="AR17" s="53"/>
    </row>
    <row r="18" spans="2:47" s="52" customFormat="1" ht="22.5" customHeight="1" x14ac:dyDescent="0.4">
      <c r="B18" s="115" t="s">
        <v>225</v>
      </c>
      <c r="C18" s="116"/>
      <c r="D18" s="116"/>
      <c r="E18" s="117"/>
      <c r="F18" s="118">
        <v>146</v>
      </c>
      <c r="G18" s="119"/>
      <c r="H18" s="120"/>
      <c r="I18" s="118">
        <v>152</v>
      </c>
      <c r="J18" s="119"/>
      <c r="K18" s="120"/>
      <c r="L18" s="118">
        <v>183</v>
      </c>
      <c r="M18" s="119"/>
      <c r="N18" s="120"/>
      <c r="O18" s="118">
        <f t="shared" si="0"/>
        <v>335</v>
      </c>
      <c r="P18" s="119"/>
      <c r="Q18" s="119"/>
      <c r="R18" s="120"/>
      <c r="S18" s="115" t="s">
        <v>224</v>
      </c>
      <c r="T18" s="116"/>
      <c r="U18" s="116"/>
      <c r="V18" s="116"/>
      <c r="W18" s="116"/>
      <c r="X18" s="116"/>
      <c r="Y18" s="116"/>
      <c r="Z18" s="117"/>
      <c r="AA18" s="118">
        <v>242</v>
      </c>
      <c r="AB18" s="119"/>
      <c r="AC18" s="119"/>
      <c r="AD18" s="120"/>
      <c r="AE18" s="118">
        <v>205</v>
      </c>
      <c r="AF18" s="119"/>
      <c r="AG18" s="119"/>
      <c r="AH18" s="120"/>
      <c r="AI18" s="118">
        <v>212</v>
      </c>
      <c r="AJ18" s="119"/>
      <c r="AK18" s="119"/>
      <c r="AL18" s="120"/>
      <c r="AM18" s="114">
        <f t="shared" si="1"/>
        <v>417</v>
      </c>
      <c r="AN18" s="114"/>
      <c r="AO18" s="114"/>
      <c r="AP18" s="114"/>
      <c r="AR18" s="53"/>
    </row>
    <row r="19" spans="2:47" s="52" customFormat="1" ht="22.5" customHeight="1" x14ac:dyDescent="0.4">
      <c r="B19" s="115" t="s">
        <v>223</v>
      </c>
      <c r="C19" s="116"/>
      <c r="D19" s="116"/>
      <c r="E19" s="117"/>
      <c r="F19" s="118">
        <v>155</v>
      </c>
      <c r="G19" s="119"/>
      <c r="H19" s="120"/>
      <c r="I19" s="118">
        <v>141</v>
      </c>
      <c r="J19" s="119"/>
      <c r="K19" s="120"/>
      <c r="L19" s="118">
        <v>160</v>
      </c>
      <c r="M19" s="119"/>
      <c r="N19" s="120"/>
      <c r="O19" s="118">
        <f t="shared" si="0"/>
        <v>301</v>
      </c>
      <c r="P19" s="119"/>
      <c r="Q19" s="119"/>
      <c r="R19" s="120"/>
      <c r="S19" s="115" t="s">
        <v>222</v>
      </c>
      <c r="T19" s="116"/>
      <c r="U19" s="116"/>
      <c r="V19" s="116"/>
      <c r="W19" s="116"/>
      <c r="X19" s="116"/>
      <c r="Y19" s="116"/>
      <c r="Z19" s="117"/>
      <c r="AA19" s="118">
        <v>74</v>
      </c>
      <c r="AB19" s="119"/>
      <c r="AC19" s="119"/>
      <c r="AD19" s="120"/>
      <c r="AE19" s="118">
        <v>51</v>
      </c>
      <c r="AF19" s="119"/>
      <c r="AG19" s="119"/>
      <c r="AH19" s="120"/>
      <c r="AI19" s="118">
        <v>65</v>
      </c>
      <c r="AJ19" s="119"/>
      <c r="AK19" s="119"/>
      <c r="AL19" s="120"/>
      <c r="AM19" s="114">
        <f t="shared" si="1"/>
        <v>116</v>
      </c>
      <c r="AN19" s="114"/>
      <c r="AO19" s="114"/>
      <c r="AP19" s="114"/>
      <c r="AR19" s="53"/>
    </row>
    <row r="20" spans="2:47" s="52" customFormat="1" ht="22.5" customHeight="1" x14ac:dyDescent="0.4">
      <c r="B20" s="115" t="s">
        <v>221</v>
      </c>
      <c r="C20" s="116"/>
      <c r="D20" s="116"/>
      <c r="E20" s="117"/>
      <c r="F20" s="118">
        <v>78</v>
      </c>
      <c r="G20" s="119"/>
      <c r="H20" s="120"/>
      <c r="I20" s="118">
        <v>70</v>
      </c>
      <c r="J20" s="119"/>
      <c r="K20" s="120"/>
      <c r="L20" s="118">
        <v>65</v>
      </c>
      <c r="M20" s="119"/>
      <c r="N20" s="120"/>
      <c r="O20" s="118">
        <f t="shared" si="0"/>
        <v>135</v>
      </c>
      <c r="P20" s="119"/>
      <c r="Q20" s="119"/>
      <c r="R20" s="120"/>
      <c r="S20" s="115" t="s">
        <v>220</v>
      </c>
      <c r="T20" s="116"/>
      <c r="U20" s="116"/>
      <c r="V20" s="116"/>
      <c r="W20" s="116"/>
      <c r="X20" s="116"/>
      <c r="Y20" s="116"/>
      <c r="Z20" s="117"/>
      <c r="AA20" s="118">
        <v>113</v>
      </c>
      <c r="AB20" s="119"/>
      <c r="AC20" s="119"/>
      <c r="AD20" s="120"/>
      <c r="AE20" s="118">
        <v>98</v>
      </c>
      <c r="AF20" s="119"/>
      <c r="AG20" s="119"/>
      <c r="AH20" s="120"/>
      <c r="AI20" s="118">
        <v>127</v>
      </c>
      <c r="AJ20" s="119"/>
      <c r="AK20" s="119"/>
      <c r="AL20" s="120"/>
      <c r="AM20" s="114">
        <f t="shared" si="1"/>
        <v>225</v>
      </c>
      <c r="AN20" s="114"/>
      <c r="AO20" s="114"/>
      <c r="AP20" s="114"/>
      <c r="AR20" s="53"/>
    </row>
    <row r="21" spans="2:47" s="52" customFormat="1" ht="22.5" customHeight="1" x14ac:dyDescent="0.4">
      <c r="B21" s="115" t="s">
        <v>219</v>
      </c>
      <c r="C21" s="116"/>
      <c r="D21" s="116"/>
      <c r="E21" s="117"/>
      <c r="F21" s="118">
        <v>79</v>
      </c>
      <c r="G21" s="119"/>
      <c r="H21" s="120"/>
      <c r="I21" s="118">
        <v>48</v>
      </c>
      <c r="J21" s="119"/>
      <c r="K21" s="120"/>
      <c r="L21" s="118">
        <v>72</v>
      </c>
      <c r="M21" s="119"/>
      <c r="N21" s="120"/>
      <c r="O21" s="118">
        <f t="shared" si="0"/>
        <v>120</v>
      </c>
      <c r="P21" s="119"/>
      <c r="Q21" s="119"/>
      <c r="R21" s="120"/>
      <c r="S21" s="115" t="s">
        <v>218</v>
      </c>
      <c r="T21" s="116"/>
      <c r="U21" s="116"/>
      <c r="V21" s="116"/>
      <c r="W21" s="116"/>
      <c r="X21" s="116"/>
      <c r="Y21" s="116"/>
      <c r="Z21" s="117"/>
      <c r="AA21" s="118">
        <v>112</v>
      </c>
      <c r="AB21" s="119"/>
      <c r="AC21" s="119"/>
      <c r="AD21" s="120"/>
      <c r="AE21" s="118">
        <v>102</v>
      </c>
      <c r="AF21" s="119"/>
      <c r="AG21" s="119"/>
      <c r="AH21" s="120"/>
      <c r="AI21" s="118">
        <v>120</v>
      </c>
      <c r="AJ21" s="119"/>
      <c r="AK21" s="119"/>
      <c r="AL21" s="120"/>
      <c r="AM21" s="114">
        <f t="shared" si="1"/>
        <v>222</v>
      </c>
      <c r="AN21" s="114"/>
      <c r="AO21" s="114"/>
      <c r="AP21" s="114"/>
      <c r="AR21" s="53"/>
    </row>
    <row r="22" spans="2:47" s="52" customFormat="1" ht="22.5" customHeight="1" x14ac:dyDescent="0.4">
      <c r="B22" s="115" t="s">
        <v>217</v>
      </c>
      <c r="C22" s="116"/>
      <c r="D22" s="116"/>
      <c r="E22" s="117"/>
      <c r="F22" s="118">
        <v>38</v>
      </c>
      <c r="G22" s="119"/>
      <c r="H22" s="120"/>
      <c r="I22" s="118">
        <v>33</v>
      </c>
      <c r="J22" s="119"/>
      <c r="K22" s="120"/>
      <c r="L22" s="118">
        <v>35</v>
      </c>
      <c r="M22" s="119"/>
      <c r="N22" s="120"/>
      <c r="O22" s="118">
        <f t="shared" si="0"/>
        <v>68</v>
      </c>
      <c r="P22" s="119"/>
      <c r="Q22" s="119"/>
      <c r="R22" s="120"/>
      <c r="S22" s="115" t="s">
        <v>216</v>
      </c>
      <c r="T22" s="116"/>
      <c r="U22" s="116"/>
      <c r="V22" s="116"/>
      <c r="W22" s="116"/>
      <c r="X22" s="116"/>
      <c r="Y22" s="116"/>
      <c r="Z22" s="117"/>
      <c r="AA22" s="118">
        <v>250</v>
      </c>
      <c r="AB22" s="119"/>
      <c r="AC22" s="119"/>
      <c r="AD22" s="120"/>
      <c r="AE22" s="118">
        <v>253</v>
      </c>
      <c r="AF22" s="119"/>
      <c r="AG22" s="119"/>
      <c r="AH22" s="120"/>
      <c r="AI22" s="118">
        <v>295</v>
      </c>
      <c r="AJ22" s="119"/>
      <c r="AK22" s="119"/>
      <c r="AL22" s="120"/>
      <c r="AM22" s="114">
        <f t="shared" si="1"/>
        <v>548</v>
      </c>
      <c r="AN22" s="114"/>
      <c r="AO22" s="114"/>
      <c r="AP22" s="114"/>
      <c r="AR22" s="53"/>
    </row>
    <row r="23" spans="2:47" s="52" customFormat="1" ht="22.5" customHeight="1" x14ac:dyDescent="0.4">
      <c r="B23" s="115" t="s">
        <v>215</v>
      </c>
      <c r="C23" s="116"/>
      <c r="D23" s="116"/>
      <c r="E23" s="117"/>
      <c r="F23" s="118">
        <v>186</v>
      </c>
      <c r="G23" s="119"/>
      <c r="H23" s="120"/>
      <c r="I23" s="118">
        <v>163</v>
      </c>
      <c r="J23" s="119"/>
      <c r="K23" s="120"/>
      <c r="L23" s="118">
        <v>187</v>
      </c>
      <c r="M23" s="119"/>
      <c r="N23" s="120"/>
      <c r="O23" s="118">
        <f t="shared" si="0"/>
        <v>350</v>
      </c>
      <c r="P23" s="119"/>
      <c r="Q23" s="119"/>
      <c r="R23" s="120"/>
      <c r="S23" s="115" t="s">
        <v>214</v>
      </c>
      <c r="T23" s="116"/>
      <c r="U23" s="116"/>
      <c r="V23" s="116"/>
      <c r="W23" s="116"/>
      <c r="X23" s="116"/>
      <c r="Y23" s="116"/>
      <c r="Z23" s="117"/>
      <c r="AA23" s="118">
        <v>18</v>
      </c>
      <c r="AB23" s="119"/>
      <c r="AC23" s="119"/>
      <c r="AD23" s="120"/>
      <c r="AE23" s="118">
        <v>13</v>
      </c>
      <c r="AF23" s="119"/>
      <c r="AG23" s="119"/>
      <c r="AH23" s="120"/>
      <c r="AI23" s="118">
        <v>17</v>
      </c>
      <c r="AJ23" s="119"/>
      <c r="AK23" s="119"/>
      <c r="AL23" s="120"/>
      <c r="AM23" s="114">
        <f t="shared" si="1"/>
        <v>30</v>
      </c>
      <c r="AN23" s="114"/>
      <c r="AO23" s="114"/>
      <c r="AP23" s="114"/>
      <c r="AR23" s="53"/>
    </row>
    <row r="24" spans="2:47" s="52" customFormat="1" ht="22.5" customHeight="1" x14ac:dyDescent="0.4">
      <c r="B24" s="115" t="s">
        <v>213</v>
      </c>
      <c r="C24" s="116"/>
      <c r="D24" s="116"/>
      <c r="E24" s="117"/>
      <c r="F24" s="118">
        <v>227</v>
      </c>
      <c r="G24" s="119"/>
      <c r="H24" s="120"/>
      <c r="I24" s="118">
        <v>246</v>
      </c>
      <c r="J24" s="119"/>
      <c r="K24" s="120"/>
      <c r="L24" s="118">
        <v>243</v>
      </c>
      <c r="M24" s="119"/>
      <c r="N24" s="120"/>
      <c r="O24" s="118">
        <f t="shared" si="0"/>
        <v>489</v>
      </c>
      <c r="P24" s="119"/>
      <c r="Q24" s="119"/>
      <c r="R24" s="120"/>
      <c r="S24" s="115" t="s">
        <v>212</v>
      </c>
      <c r="T24" s="116"/>
      <c r="U24" s="116"/>
      <c r="V24" s="116"/>
      <c r="W24" s="116"/>
      <c r="X24" s="116"/>
      <c r="Y24" s="116"/>
      <c r="Z24" s="117"/>
      <c r="AA24" s="118">
        <v>144</v>
      </c>
      <c r="AB24" s="119"/>
      <c r="AC24" s="119"/>
      <c r="AD24" s="120"/>
      <c r="AE24" s="118">
        <v>127</v>
      </c>
      <c r="AF24" s="119"/>
      <c r="AG24" s="119"/>
      <c r="AH24" s="120"/>
      <c r="AI24" s="118">
        <v>138</v>
      </c>
      <c r="AJ24" s="119"/>
      <c r="AK24" s="119"/>
      <c r="AL24" s="120"/>
      <c r="AM24" s="114">
        <f t="shared" si="1"/>
        <v>265</v>
      </c>
      <c r="AN24" s="114"/>
      <c r="AO24" s="114"/>
      <c r="AP24" s="114"/>
      <c r="AR24" s="53"/>
    </row>
    <row r="25" spans="2:47" s="52" customFormat="1" ht="22.5" customHeight="1" x14ac:dyDescent="0.4">
      <c r="B25" s="115" t="s">
        <v>211</v>
      </c>
      <c r="C25" s="116"/>
      <c r="D25" s="116"/>
      <c r="E25" s="117"/>
      <c r="F25" s="118">
        <v>179</v>
      </c>
      <c r="G25" s="119"/>
      <c r="H25" s="120"/>
      <c r="I25" s="118">
        <v>164</v>
      </c>
      <c r="J25" s="119"/>
      <c r="K25" s="120"/>
      <c r="L25" s="118">
        <v>180</v>
      </c>
      <c r="M25" s="119"/>
      <c r="N25" s="120"/>
      <c r="O25" s="118">
        <f t="shared" si="0"/>
        <v>344</v>
      </c>
      <c r="P25" s="119"/>
      <c r="Q25" s="119"/>
      <c r="R25" s="120"/>
      <c r="S25" s="115" t="s">
        <v>210</v>
      </c>
      <c r="T25" s="116"/>
      <c r="U25" s="116"/>
      <c r="V25" s="116"/>
      <c r="W25" s="116"/>
      <c r="X25" s="116"/>
      <c r="Y25" s="116"/>
      <c r="Z25" s="117"/>
      <c r="AA25" s="118">
        <v>238</v>
      </c>
      <c r="AB25" s="119"/>
      <c r="AC25" s="119"/>
      <c r="AD25" s="120"/>
      <c r="AE25" s="118">
        <v>191</v>
      </c>
      <c r="AF25" s="119"/>
      <c r="AG25" s="119"/>
      <c r="AH25" s="120"/>
      <c r="AI25" s="118">
        <v>196</v>
      </c>
      <c r="AJ25" s="119"/>
      <c r="AK25" s="119"/>
      <c r="AL25" s="120"/>
      <c r="AM25" s="114">
        <f t="shared" si="1"/>
        <v>387</v>
      </c>
      <c r="AN25" s="114"/>
      <c r="AO25" s="114"/>
      <c r="AP25" s="114"/>
      <c r="AR25" s="53"/>
    </row>
    <row r="26" spans="2:47" s="52" customFormat="1" ht="22.5" customHeight="1" x14ac:dyDescent="0.4">
      <c r="B26" s="115" t="s">
        <v>209</v>
      </c>
      <c r="C26" s="116"/>
      <c r="D26" s="116"/>
      <c r="E26" s="117"/>
      <c r="F26" s="118">
        <v>168</v>
      </c>
      <c r="G26" s="119"/>
      <c r="H26" s="120"/>
      <c r="I26" s="118">
        <v>160</v>
      </c>
      <c r="J26" s="119"/>
      <c r="K26" s="120"/>
      <c r="L26" s="118">
        <v>182</v>
      </c>
      <c r="M26" s="119"/>
      <c r="N26" s="120"/>
      <c r="O26" s="118">
        <f t="shared" si="0"/>
        <v>342</v>
      </c>
      <c r="P26" s="119"/>
      <c r="Q26" s="119"/>
      <c r="R26" s="120"/>
      <c r="S26" s="115" t="s">
        <v>208</v>
      </c>
      <c r="T26" s="116"/>
      <c r="U26" s="116"/>
      <c r="V26" s="116"/>
      <c r="W26" s="116"/>
      <c r="X26" s="116"/>
      <c r="Y26" s="116"/>
      <c r="Z26" s="117"/>
      <c r="AA26" s="118">
        <v>159</v>
      </c>
      <c r="AB26" s="119"/>
      <c r="AC26" s="119"/>
      <c r="AD26" s="120"/>
      <c r="AE26" s="118">
        <v>137</v>
      </c>
      <c r="AF26" s="119"/>
      <c r="AG26" s="119"/>
      <c r="AH26" s="120"/>
      <c r="AI26" s="118">
        <v>158</v>
      </c>
      <c r="AJ26" s="119"/>
      <c r="AK26" s="119"/>
      <c r="AL26" s="120"/>
      <c r="AM26" s="114">
        <f t="shared" si="1"/>
        <v>295</v>
      </c>
      <c r="AN26" s="114"/>
      <c r="AO26" s="114"/>
      <c r="AP26" s="114"/>
      <c r="AR26" s="53"/>
    </row>
    <row r="27" spans="2:47" s="52" customFormat="1" ht="22.5" customHeight="1" x14ac:dyDescent="0.4">
      <c r="B27" s="115" t="s">
        <v>207</v>
      </c>
      <c r="C27" s="116"/>
      <c r="D27" s="116"/>
      <c r="E27" s="117"/>
      <c r="F27" s="118">
        <v>132</v>
      </c>
      <c r="G27" s="119"/>
      <c r="H27" s="120"/>
      <c r="I27" s="118">
        <v>119</v>
      </c>
      <c r="J27" s="119"/>
      <c r="K27" s="120"/>
      <c r="L27" s="118">
        <v>142</v>
      </c>
      <c r="M27" s="119"/>
      <c r="N27" s="120"/>
      <c r="O27" s="118">
        <f t="shared" si="0"/>
        <v>261</v>
      </c>
      <c r="P27" s="119"/>
      <c r="Q27" s="119"/>
      <c r="R27" s="120"/>
      <c r="S27" s="115" t="s">
        <v>206</v>
      </c>
      <c r="T27" s="116"/>
      <c r="U27" s="116"/>
      <c r="V27" s="116"/>
      <c r="W27" s="116"/>
      <c r="X27" s="116"/>
      <c r="Y27" s="116"/>
      <c r="Z27" s="117"/>
      <c r="AA27" s="118">
        <v>193</v>
      </c>
      <c r="AB27" s="119"/>
      <c r="AC27" s="119"/>
      <c r="AD27" s="120"/>
      <c r="AE27" s="118">
        <v>167</v>
      </c>
      <c r="AF27" s="119"/>
      <c r="AG27" s="119"/>
      <c r="AH27" s="120"/>
      <c r="AI27" s="118">
        <v>126</v>
      </c>
      <c r="AJ27" s="119"/>
      <c r="AK27" s="119"/>
      <c r="AL27" s="120"/>
      <c r="AM27" s="114">
        <f t="shared" si="1"/>
        <v>293</v>
      </c>
      <c r="AN27" s="114"/>
      <c r="AO27" s="114"/>
      <c r="AP27" s="114"/>
      <c r="AR27" s="53"/>
    </row>
    <row r="28" spans="2:47" s="52" customFormat="1" ht="22.5" customHeight="1" x14ac:dyDescent="0.4">
      <c r="B28" s="115" t="s">
        <v>205</v>
      </c>
      <c r="C28" s="116"/>
      <c r="D28" s="116"/>
      <c r="E28" s="117"/>
      <c r="F28" s="118">
        <v>58</v>
      </c>
      <c r="G28" s="119"/>
      <c r="H28" s="120"/>
      <c r="I28" s="118">
        <v>46</v>
      </c>
      <c r="J28" s="119"/>
      <c r="K28" s="120"/>
      <c r="L28" s="118">
        <v>59</v>
      </c>
      <c r="M28" s="119"/>
      <c r="N28" s="120"/>
      <c r="O28" s="118">
        <f t="shared" si="0"/>
        <v>105</v>
      </c>
      <c r="P28" s="119"/>
      <c r="Q28" s="119"/>
      <c r="R28" s="120"/>
      <c r="S28" s="115" t="s">
        <v>204</v>
      </c>
      <c r="T28" s="116"/>
      <c r="U28" s="116"/>
      <c r="V28" s="116"/>
      <c r="W28" s="116"/>
      <c r="X28" s="116"/>
      <c r="Y28" s="116"/>
      <c r="Z28" s="117"/>
      <c r="AA28" s="118">
        <v>211</v>
      </c>
      <c r="AB28" s="119"/>
      <c r="AC28" s="119"/>
      <c r="AD28" s="120"/>
      <c r="AE28" s="118">
        <v>182</v>
      </c>
      <c r="AF28" s="119"/>
      <c r="AG28" s="119"/>
      <c r="AH28" s="120"/>
      <c r="AI28" s="118">
        <v>216</v>
      </c>
      <c r="AJ28" s="119"/>
      <c r="AK28" s="119"/>
      <c r="AL28" s="120"/>
      <c r="AM28" s="114">
        <f t="shared" si="1"/>
        <v>398</v>
      </c>
      <c r="AN28" s="114"/>
      <c r="AO28" s="114"/>
      <c r="AP28" s="114"/>
      <c r="AR28" s="57"/>
      <c r="AS28" s="57" t="s">
        <v>203</v>
      </c>
      <c r="AT28" s="57" t="s">
        <v>202</v>
      </c>
      <c r="AU28" s="57" t="s">
        <v>185</v>
      </c>
    </row>
    <row r="29" spans="2:47" s="52" customFormat="1" ht="22.5" customHeight="1" x14ac:dyDescent="0.4">
      <c r="B29" s="115" t="s">
        <v>201</v>
      </c>
      <c r="C29" s="116"/>
      <c r="D29" s="116"/>
      <c r="E29" s="117"/>
      <c r="F29" s="118">
        <v>85</v>
      </c>
      <c r="G29" s="119"/>
      <c r="H29" s="120"/>
      <c r="I29" s="118">
        <v>70</v>
      </c>
      <c r="J29" s="119"/>
      <c r="K29" s="120"/>
      <c r="L29" s="118">
        <v>90</v>
      </c>
      <c r="M29" s="119"/>
      <c r="N29" s="120"/>
      <c r="O29" s="118">
        <f t="shared" si="0"/>
        <v>160</v>
      </c>
      <c r="P29" s="119"/>
      <c r="Q29" s="119"/>
      <c r="R29" s="120"/>
      <c r="S29" s="115" t="s">
        <v>200</v>
      </c>
      <c r="T29" s="116"/>
      <c r="U29" s="116"/>
      <c r="V29" s="116"/>
      <c r="W29" s="116"/>
      <c r="X29" s="116"/>
      <c r="Y29" s="116"/>
      <c r="Z29" s="117"/>
      <c r="AA29" s="118">
        <v>221</v>
      </c>
      <c r="AB29" s="119"/>
      <c r="AC29" s="119"/>
      <c r="AD29" s="120"/>
      <c r="AE29" s="118">
        <v>232</v>
      </c>
      <c r="AF29" s="119"/>
      <c r="AG29" s="119"/>
      <c r="AH29" s="120"/>
      <c r="AI29" s="118">
        <v>167</v>
      </c>
      <c r="AJ29" s="119"/>
      <c r="AK29" s="119"/>
      <c r="AL29" s="120"/>
      <c r="AM29" s="114">
        <f t="shared" si="1"/>
        <v>399</v>
      </c>
      <c r="AN29" s="114"/>
      <c r="AO29" s="114"/>
      <c r="AP29" s="114"/>
      <c r="AR29" s="57" t="s">
        <v>189</v>
      </c>
      <c r="AS29" s="55">
        <f>AE31</f>
        <v>11929</v>
      </c>
      <c r="AT29" s="55">
        <v>4335</v>
      </c>
      <c r="AU29" s="54">
        <f>IF(OR(AS29=0,AT29=0),"",ROUNDDOWN(AT29/AS29,4))</f>
        <v>0.3634</v>
      </c>
    </row>
    <row r="30" spans="2:47" s="52" customFormat="1" ht="22.5" customHeight="1" x14ac:dyDescent="0.4">
      <c r="B30" s="115" t="s">
        <v>199</v>
      </c>
      <c r="C30" s="116"/>
      <c r="D30" s="116"/>
      <c r="E30" s="117"/>
      <c r="F30" s="118">
        <v>1479</v>
      </c>
      <c r="G30" s="119"/>
      <c r="H30" s="120"/>
      <c r="I30" s="118">
        <v>1522</v>
      </c>
      <c r="J30" s="119"/>
      <c r="K30" s="120"/>
      <c r="L30" s="118">
        <v>1641</v>
      </c>
      <c r="M30" s="119"/>
      <c r="N30" s="120"/>
      <c r="O30" s="118">
        <f t="shared" si="0"/>
        <v>3163</v>
      </c>
      <c r="P30" s="119"/>
      <c r="Q30" s="119"/>
      <c r="R30" s="120"/>
      <c r="S30" s="115" t="s">
        <v>198</v>
      </c>
      <c r="T30" s="116"/>
      <c r="U30" s="116"/>
      <c r="V30" s="116"/>
      <c r="W30" s="116"/>
      <c r="X30" s="116"/>
      <c r="Y30" s="116"/>
      <c r="Z30" s="117"/>
      <c r="AA30" s="118">
        <v>40</v>
      </c>
      <c r="AB30" s="119"/>
      <c r="AC30" s="119"/>
      <c r="AD30" s="120"/>
      <c r="AE30" s="118">
        <v>43</v>
      </c>
      <c r="AF30" s="119"/>
      <c r="AG30" s="119"/>
      <c r="AH30" s="120"/>
      <c r="AI30" s="118">
        <v>45</v>
      </c>
      <c r="AJ30" s="119"/>
      <c r="AK30" s="119"/>
      <c r="AL30" s="120"/>
      <c r="AM30" s="114">
        <f t="shared" si="1"/>
        <v>88</v>
      </c>
      <c r="AN30" s="114"/>
      <c r="AO30" s="114"/>
      <c r="AP30" s="114"/>
      <c r="AR30" s="57" t="s">
        <v>187</v>
      </c>
      <c r="AS30" s="55">
        <f>AI31</f>
        <v>13063</v>
      </c>
      <c r="AT30" s="55">
        <v>5850</v>
      </c>
      <c r="AU30" s="54">
        <f>IF(OR(AS30=0,AT30=0),"",ROUNDDOWN(AT30/AS30,4))</f>
        <v>0.44779999999999998</v>
      </c>
    </row>
    <row r="31" spans="2:47" s="52" customFormat="1" ht="22.5" customHeight="1" x14ac:dyDescent="0.4">
      <c r="B31" s="115" t="s">
        <v>197</v>
      </c>
      <c r="C31" s="116"/>
      <c r="D31" s="116"/>
      <c r="E31" s="117"/>
      <c r="F31" s="118">
        <v>533</v>
      </c>
      <c r="G31" s="119"/>
      <c r="H31" s="120"/>
      <c r="I31" s="118">
        <v>566</v>
      </c>
      <c r="J31" s="119"/>
      <c r="K31" s="120"/>
      <c r="L31" s="118">
        <v>592</v>
      </c>
      <c r="M31" s="119"/>
      <c r="N31" s="120"/>
      <c r="O31" s="118">
        <f t="shared" si="0"/>
        <v>1158</v>
      </c>
      <c r="P31" s="119"/>
      <c r="Q31" s="119"/>
      <c r="R31" s="120"/>
      <c r="S31" s="115" t="s">
        <v>196</v>
      </c>
      <c r="T31" s="116"/>
      <c r="U31" s="116"/>
      <c r="V31" s="116"/>
      <c r="W31" s="116"/>
      <c r="X31" s="116"/>
      <c r="Y31" s="116"/>
      <c r="Z31" s="117"/>
      <c r="AA31" s="118">
        <f>SUM(F8:H32,AA8:AD30)</f>
        <v>12270</v>
      </c>
      <c r="AB31" s="119"/>
      <c r="AC31" s="119"/>
      <c r="AD31" s="120"/>
      <c r="AE31" s="118">
        <f>SUM(I8:K32,AE8:AH30)</f>
        <v>11929</v>
      </c>
      <c r="AF31" s="119"/>
      <c r="AG31" s="119"/>
      <c r="AH31" s="120"/>
      <c r="AI31" s="118">
        <f>SUM(L8:N32,AI8:AL30)</f>
        <v>13063</v>
      </c>
      <c r="AJ31" s="119"/>
      <c r="AK31" s="119"/>
      <c r="AL31" s="120"/>
      <c r="AM31" s="114">
        <f t="shared" si="1"/>
        <v>24992</v>
      </c>
      <c r="AN31" s="114"/>
      <c r="AO31" s="114"/>
      <c r="AP31" s="114"/>
      <c r="AR31" s="57" t="s">
        <v>195</v>
      </c>
      <c r="AS31" s="55">
        <f>AM31</f>
        <v>24992</v>
      </c>
      <c r="AT31" s="55">
        <f>AT29+AT30</f>
        <v>10185</v>
      </c>
      <c r="AU31" s="54">
        <f>IF(OR(AS31=0,AT31=0),"",ROUNDDOWN(AT31/AS31,4))</f>
        <v>0.40749999999999997</v>
      </c>
    </row>
    <row r="32" spans="2:47" s="52" customFormat="1" ht="22.5" customHeight="1" x14ac:dyDescent="0.4">
      <c r="B32" s="108" t="s">
        <v>194</v>
      </c>
      <c r="C32" s="109"/>
      <c r="D32" s="109"/>
      <c r="E32" s="110"/>
      <c r="F32" s="111">
        <v>439</v>
      </c>
      <c r="G32" s="112"/>
      <c r="H32" s="113"/>
      <c r="I32" s="111">
        <v>420</v>
      </c>
      <c r="J32" s="112"/>
      <c r="K32" s="113"/>
      <c r="L32" s="111">
        <v>450</v>
      </c>
      <c r="M32" s="112"/>
      <c r="N32" s="113"/>
      <c r="O32" s="111">
        <f t="shared" si="0"/>
        <v>870</v>
      </c>
      <c r="P32" s="112"/>
      <c r="Q32" s="112"/>
      <c r="R32" s="113"/>
      <c r="S32" s="108"/>
      <c r="T32" s="109"/>
      <c r="U32" s="109"/>
      <c r="V32" s="109"/>
      <c r="W32" s="109"/>
      <c r="X32" s="109"/>
      <c r="Y32" s="109"/>
      <c r="Z32" s="110"/>
      <c r="AA32" s="111"/>
      <c r="AB32" s="112"/>
      <c r="AC32" s="112"/>
      <c r="AD32" s="113"/>
      <c r="AE32" s="111"/>
      <c r="AF32" s="112"/>
      <c r="AG32" s="112"/>
      <c r="AH32" s="113"/>
      <c r="AI32" s="103"/>
      <c r="AJ32" s="103"/>
      <c r="AK32" s="103"/>
      <c r="AL32" s="103"/>
      <c r="AM32" s="103"/>
      <c r="AN32" s="103"/>
      <c r="AO32" s="103"/>
      <c r="AP32" s="103"/>
      <c r="AR32" s="53"/>
    </row>
    <row r="33" spans="3:39" ht="15.75" customHeight="1" x14ac:dyDescent="0.4"/>
    <row r="34" spans="3:39" ht="18.75" customHeight="1" x14ac:dyDescent="0.4">
      <c r="D34" s="50" t="s">
        <v>192</v>
      </c>
      <c r="E34" s="104">
        <f>AM31-25052</f>
        <v>-60</v>
      </c>
      <c r="F34" s="104"/>
      <c r="G34" s="45" t="s">
        <v>182</v>
      </c>
      <c r="L34" s="45" t="s">
        <v>191</v>
      </c>
      <c r="O34" s="105">
        <f>AM31-25589</f>
        <v>-597</v>
      </c>
      <c r="P34" s="105"/>
      <c r="Q34" s="105"/>
      <c r="R34" s="105"/>
      <c r="S34" s="45" t="s">
        <v>182</v>
      </c>
      <c r="AG34" s="50" t="s">
        <v>193</v>
      </c>
      <c r="AH34" s="106">
        <f>AT31</f>
        <v>10185</v>
      </c>
      <c r="AI34" s="106"/>
      <c r="AJ34" s="106"/>
      <c r="AK34" s="106"/>
      <c r="AL34" s="106"/>
      <c r="AM34" s="45" t="s">
        <v>182</v>
      </c>
    </row>
    <row r="35" spans="3:39" ht="6" customHeight="1" x14ac:dyDescent="0.4"/>
    <row r="36" spans="3:39" ht="18.75" customHeight="1" x14ac:dyDescent="0.4">
      <c r="D36" s="50" t="s">
        <v>192</v>
      </c>
      <c r="E36" s="105">
        <f>AA31-12282</f>
        <v>-12</v>
      </c>
      <c r="F36" s="105"/>
      <c r="G36" s="45" t="s">
        <v>190</v>
      </c>
      <c r="L36" s="45" t="s">
        <v>191</v>
      </c>
      <c r="O36" s="105">
        <f>AA31-12355</f>
        <v>-85</v>
      </c>
      <c r="P36" s="105"/>
      <c r="Q36" s="105"/>
      <c r="R36" s="105"/>
      <c r="S36" s="45" t="s">
        <v>190</v>
      </c>
      <c r="Y36" s="45" t="s">
        <v>116</v>
      </c>
      <c r="AG36" s="50" t="s">
        <v>189</v>
      </c>
      <c r="AH36" s="106">
        <f>AT29</f>
        <v>4335</v>
      </c>
      <c r="AI36" s="106"/>
      <c r="AJ36" s="106"/>
      <c r="AK36" s="106"/>
      <c r="AL36" s="106"/>
      <c r="AM36" s="45" t="s">
        <v>182</v>
      </c>
    </row>
    <row r="37" spans="3:39" ht="6" customHeight="1" x14ac:dyDescent="0.4">
      <c r="AG37" s="50"/>
    </row>
    <row r="38" spans="3:39" ht="18.75" customHeight="1" x14ac:dyDescent="0.4">
      <c r="C38" s="58" t="s">
        <v>188</v>
      </c>
      <c r="AG38" s="50" t="s">
        <v>187</v>
      </c>
      <c r="AH38" s="106">
        <f>AT30</f>
        <v>5850</v>
      </c>
      <c r="AI38" s="106"/>
      <c r="AJ38" s="106"/>
      <c r="AK38" s="106"/>
      <c r="AL38" s="106"/>
      <c r="AM38" s="45" t="s">
        <v>182</v>
      </c>
    </row>
    <row r="39" spans="3:39" ht="6" customHeight="1" x14ac:dyDescent="0.4">
      <c r="AG39" s="50"/>
    </row>
    <row r="40" spans="3:39" ht="18.75" customHeight="1" x14ac:dyDescent="0.4">
      <c r="C40" s="49" t="s">
        <v>186</v>
      </c>
      <c r="AG40" s="50" t="s">
        <v>185</v>
      </c>
      <c r="AH40" s="107">
        <f>IF(OR(AH34=0,AM31=0),"",ROUNDDOWN(AH34/AM31*100,2))</f>
        <v>40.75</v>
      </c>
      <c r="AI40" s="107"/>
      <c r="AJ40" s="107"/>
      <c r="AK40" s="107"/>
      <c r="AL40" s="107"/>
      <c r="AM40" s="45" t="s">
        <v>110</v>
      </c>
    </row>
    <row r="42" spans="3:39" x14ac:dyDescent="0.4">
      <c r="C42" s="45" t="s">
        <v>184</v>
      </c>
      <c r="G42" s="102">
        <v>4</v>
      </c>
      <c r="H42" s="102"/>
      <c r="I42" s="45" t="s">
        <v>182</v>
      </c>
      <c r="L42" s="45" t="s">
        <v>183</v>
      </c>
      <c r="T42" s="102">
        <v>40</v>
      </c>
      <c r="U42" s="102"/>
      <c r="V42" s="45" t="s">
        <v>182</v>
      </c>
    </row>
  </sheetData>
  <mergeCells count="286">
    <mergeCell ref="G42:H42"/>
    <mergeCell ref="T42:U4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D5:AM5"/>
    <mergeCell ref="AN5:AP5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S3:V3"/>
    <mergeCell ref="W3:X3"/>
    <mergeCell ref="Z3:AC3"/>
    <mergeCell ref="AD3:AE3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</mergeCells>
  <phoneticPr fontId="3"/>
  <printOptions horizontalCentered="1"/>
  <pageMargins left="0.78740157480314965" right="0.78740157480314965" top="0.98425196850393692" bottom="0.98425196850393692" header="0.51181102362204722" footer="0.51181102362204722"/>
  <pageSetup paperSize="9" scale="8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abSelected="1" workbookViewId="0">
      <selection activeCell="AX12" sqref="AX12"/>
    </sheetView>
  </sheetViews>
  <sheetFormatPr defaultRowHeight="13.5" x14ac:dyDescent="0.4"/>
  <cols>
    <col min="1" max="1" width="0.75" style="45" customWidth="1"/>
    <col min="2" max="6" width="3.5" style="45" customWidth="1"/>
    <col min="7" max="8" width="1.75" style="45" customWidth="1"/>
    <col min="9" max="9" width="3.5" style="45" customWidth="1"/>
    <col min="10" max="11" width="1.75" style="45" customWidth="1"/>
    <col min="12" max="12" width="3.5" style="45" customWidth="1"/>
    <col min="13" max="26" width="1.75" style="45" customWidth="1"/>
    <col min="27" max="30" width="1.875" style="45" customWidth="1"/>
    <col min="31" max="42" width="1.75" style="45" customWidth="1"/>
    <col min="43" max="43" width="3.875" style="45" customWidth="1"/>
    <col min="44" max="44" width="5.125" style="65" customWidth="1"/>
    <col min="45" max="47" width="8.75" style="45" customWidth="1"/>
    <col min="48" max="48" width="9" style="45" customWidth="1"/>
    <col min="49" max="16384" width="9" style="45"/>
  </cols>
  <sheetData>
    <row r="1" spans="2:44" ht="21" customHeight="1" x14ac:dyDescent="0.4">
      <c r="B1" s="135" t="s">
        <v>253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</row>
    <row r="2" spans="2:44" ht="18.75" customHeight="1" x14ac:dyDescent="0.4">
      <c r="AP2" s="61" t="s">
        <v>252</v>
      </c>
    </row>
    <row r="3" spans="2:44" ht="18.75" customHeight="1" x14ac:dyDescent="0.4">
      <c r="B3" s="136" t="s">
        <v>251</v>
      </c>
      <c r="C3" s="136"/>
      <c r="D3" s="136"/>
      <c r="E3" s="136"/>
      <c r="F3" s="136"/>
      <c r="G3" s="62"/>
      <c r="H3" s="62"/>
      <c r="I3" s="106" t="s">
        <v>189</v>
      </c>
      <c r="J3" s="106"/>
      <c r="K3" s="106"/>
      <c r="L3" s="106">
        <v>12563</v>
      </c>
      <c r="M3" s="106"/>
      <c r="N3" s="106"/>
      <c r="O3" s="130" t="s">
        <v>182</v>
      </c>
      <c r="P3" s="130"/>
      <c r="Q3" s="130" t="s">
        <v>187</v>
      </c>
      <c r="R3" s="130"/>
      <c r="S3" s="106">
        <v>13863</v>
      </c>
      <c r="T3" s="106"/>
      <c r="U3" s="106"/>
      <c r="V3" s="106"/>
      <c r="W3" s="130" t="s">
        <v>182</v>
      </c>
      <c r="X3" s="130"/>
      <c r="Y3" s="65" t="s">
        <v>195</v>
      </c>
      <c r="Z3" s="106">
        <v>26426</v>
      </c>
      <c r="AA3" s="106"/>
      <c r="AB3" s="106"/>
      <c r="AC3" s="106"/>
      <c r="AD3" s="130" t="s">
        <v>182</v>
      </c>
      <c r="AE3" s="130"/>
      <c r="AF3" s="52"/>
    </row>
    <row r="4" spans="2:44" ht="18.75" customHeight="1" x14ac:dyDescent="0.4">
      <c r="D4" s="65"/>
      <c r="H4" s="59"/>
      <c r="I4" s="106" t="s">
        <v>190</v>
      </c>
      <c r="J4" s="106"/>
      <c r="K4" s="106"/>
      <c r="L4" s="106">
        <v>11204</v>
      </c>
      <c r="M4" s="106"/>
      <c r="N4" s="106"/>
      <c r="O4" s="63"/>
      <c r="P4" s="63"/>
      <c r="Q4" s="130" t="s">
        <v>250</v>
      </c>
      <c r="R4" s="130"/>
      <c r="S4" s="130"/>
      <c r="T4" s="137">
        <v>118.23</v>
      </c>
      <c r="U4" s="137"/>
      <c r="V4" s="137"/>
      <c r="W4" s="137"/>
      <c r="X4" s="63" t="s">
        <v>177</v>
      </c>
      <c r="Y4" s="63"/>
      <c r="Z4" s="63"/>
      <c r="AF4" s="52"/>
      <c r="AH4" s="65"/>
      <c r="AK4" s="62"/>
      <c r="AL4" s="65"/>
      <c r="AM4" s="63"/>
      <c r="AP4" s="62"/>
    </row>
    <row r="5" spans="2:44" ht="18.75" customHeight="1" x14ac:dyDescent="0.4">
      <c r="Z5" s="65"/>
      <c r="AA5" s="65"/>
      <c r="AB5" s="65"/>
      <c r="AC5" s="65"/>
      <c r="AD5" s="121" t="s">
        <v>254</v>
      </c>
      <c r="AE5" s="121"/>
      <c r="AF5" s="121"/>
      <c r="AG5" s="121"/>
      <c r="AH5" s="121"/>
      <c r="AI5" s="121"/>
      <c r="AJ5" s="121"/>
      <c r="AK5" s="121"/>
      <c r="AL5" s="121"/>
      <c r="AM5" s="121"/>
      <c r="AN5" s="122" t="s">
        <v>248</v>
      </c>
      <c r="AO5" s="122"/>
      <c r="AP5" s="122"/>
    </row>
    <row r="6" spans="2:44" ht="6.75" customHeight="1" x14ac:dyDescent="0.4"/>
    <row r="7" spans="2:44" s="53" customFormat="1" ht="22.5" customHeight="1" x14ac:dyDescent="0.4">
      <c r="B7" s="131" t="s">
        <v>247</v>
      </c>
      <c r="C7" s="132"/>
      <c r="D7" s="132"/>
      <c r="E7" s="133"/>
      <c r="F7" s="131" t="s">
        <v>246</v>
      </c>
      <c r="G7" s="132"/>
      <c r="H7" s="133"/>
      <c r="I7" s="131" t="s">
        <v>189</v>
      </c>
      <c r="J7" s="132"/>
      <c r="K7" s="133"/>
      <c r="L7" s="131" t="s">
        <v>187</v>
      </c>
      <c r="M7" s="132"/>
      <c r="N7" s="133"/>
      <c r="O7" s="131" t="s">
        <v>195</v>
      </c>
      <c r="P7" s="132"/>
      <c r="Q7" s="132"/>
      <c r="R7" s="133"/>
      <c r="S7" s="131" t="s">
        <v>247</v>
      </c>
      <c r="T7" s="132"/>
      <c r="U7" s="132"/>
      <c r="V7" s="132"/>
      <c r="W7" s="132"/>
      <c r="X7" s="132"/>
      <c r="Y7" s="132"/>
      <c r="Z7" s="133"/>
      <c r="AA7" s="131" t="s">
        <v>246</v>
      </c>
      <c r="AB7" s="132"/>
      <c r="AC7" s="132"/>
      <c r="AD7" s="133"/>
      <c r="AE7" s="131" t="s">
        <v>189</v>
      </c>
      <c r="AF7" s="132"/>
      <c r="AG7" s="132"/>
      <c r="AH7" s="133"/>
      <c r="AI7" s="131" t="s">
        <v>187</v>
      </c>
      <c r="AJ7" s="132"/>
      <c r="AK7" s="132"/>
      <c r="AL7" s="133"/>
      <c r="AM7" s="134" t="s">
        <v>195</v>
      </c>
      <c r="AN7" s="134"/>
      <c r="AO7" s="134"/>
      <c r="AP7" s="134"/>
    </row>
    <row r="8" spans="2:44" s="52" customFormat="1" ht="22.5" customHeight="1" x14ac:dyDescent="0.4">
      <c r="B8" s="115" t="s">
        <v>245</v>
      </c>
      <c r="C8" s="116"/>
      <c r="D8" s="116"/>
      <c r="E8" s="117"/>
      <c r="F8" s="123">
        <v>1768</v>
      </c>
      <c r="G8" s="124"/>
      <c r="H8" s="125"/>
      <c r="I8" s="123">
        <v>1801</v>
      </c>
      <c r="J8" s="124"/>
      <c r="K8" s="125"/>
      <c r="L8" s="123">
        <v>1971</v>
      </c>
      <c r="M8" s="124"/>
      <c r="N8" s="125"/>
      <c r="O8" s="123">
        <f>I8+L8</f>
        <v>3772</v>
      </c>
      <c r="P8" s="124"/>
      <c r="Q8" s="124"/>
      <c r="R8" s="125"/>
      <c r="S8" s="126" t="s">
        <v>244</v>
      </c>
      <c r="T8" s="127"/>
      <c r="U8" s="127"/>
      <c r="V8" s="127"/>
      <c r="W8" s="127"/>
      <c r="X8" s="127"/>
      <c r="Y8" s="127"/>
      <c r="Z8" s="128"/>
      <c r="AA8" s="123">
        <v>474</v>
      </c>
      <c r="AB8" s="124"/>
      <c r="AC8" s="124"/>
      <c r="AD8" s="125"/>
      <c r="AE8" s="123">
        <v>508</v>
      </c>
      <c r="AF8" s="124"/>
      <c r="AG8" s="124"/>
      <c r="AH8" s="125"/>
      <c r="AI8" s="123">
        <v>547</v>
      </c>
      <c r="AJ8" s="124"/>
      <c r="AK8" s="124"/>
      <c r="AL8" s="125"/>
      <c r="AM8" s="129">
        <f>AE8+AI8</f>
        <v>1055</v>
      </c>
      <c r="AN8" s="129"/>
      <c r="AO8" s="129"/>
      <c r="AP8" s="129"/>
      <c r="AR8" s="53"/>
    </row>
    <row r="9" spans="2:44" s="52" customFormat="1" ht="22.5" customHeight="1" x14ac:dyDescent="0.4">
      <c r="B9" s="115" t="s">
        <v>243</v>
      </c>
      <c r="C9" s="116"/>
      <c r="D9" s="116"/>
      <c r="E9" s="117"/>
      <c r="F9" s="118">
        <v>94</v>
      </c>
      <c r="G9" s="119"/>
      <c r="H9" s="120"/>
      <c r="I9" s="118">
        <v>92</v>
      </c>
      <c r="J9" s="119"/>
      <c r="K9" s="120"/>
      <c r="L9" s="118">
        <v>69</v>
      </c>
      <c r="M9" s="119"/>
      <c r="N9" s="120"/>
      <c r="O9" s="118">
        <f>I9+L9</f>
        <v>161</v>
      </c>
      <c r="P9" s="119"/>
      <c r="Q9" s="119"/>
      <c r="R9" s="120"/>
      <c r="S9" s="115" t="s">
        <v>242</v>
      </c>
      <c r="T9" s="116"/>
      <c r="U9" s="116"/>
      <c r="V9" s="116"/>
      <c r="W9" s="116"/>
      <c r="X9" s="116"/>
      <c r="Y9" s="116"/>
      <c r="Z9" s="117"/>
      <c r="AA9" s="118">
        <v>61</v>
      </c>
      <c r="AB9" s="119"/>
      <c r="AC9" s="119"/>
      <c r="AD9" s="120"/>
      <c r="AE9" s="118">
        <v>58</v>
      </c>
      <c r="AF9" s="119"/>
      <c r="AG9" s="119"/>
      <c r="AH9" s="120"/>
      <c r="AI9" s="118">
        <v>65</v>
      </c>
      <c r="AJ9" s="119"/>
      <c r="AK9" s="119"/>
      <c r="AL9" s="120"/>
      <c r="AM9" s="114">
        <f>AE9+AI9</f>
        <v>123</v>
      </c>
      <c r="AN9" s="114"/>
      <c r="AO9" s="114"/>
      <c r="AP9" s="114"/>
      <c r="AR9" s="53"/>
    </row>
    <row r="10" spans="2:44" s="52" customFormat="1" ht="22.5" customHeight="1" x14ac:dyDescent="0.4">
      <c r="B10" s="115" t="s">
        <v>241</v>
      </c>
      <c r="C10" s="116"/>
      <c r="D10" s="116"/>
      <c r="E10" s="117"/>
      <c r="F10" s="118">
        <v>220</v>
      </c>
      <c r="G10" s="119"/>
      <c r="H10" s="120"/>
      <c r="I10" s="118">
        <v>188</v>
      </c>
      <c r="J10" s="119"/>
      <c r="K10" s="120"/>
      <c r="L10" s="118">
        <v>212</v>
      </c>
      <c r="M10" s="119"/>
      <c r="N10" s="120"/>
      <c r="O10" s="118">
        <f>I10+L10</f>
        <v>400</v>
      </c>
      <c r="P10" s="119"/>
      <c r="Q10" s="119"/>
      <c r="R10" s="120"/>
      <c r="S10" s="115" t="s">
        <v>240</v>
      </c>
      <c r="T10" s="116"/>
      <c r="U10" s="116"/>
      <c r="V10" s="116"/>
      <c r="W10" s="116"/>
      <c r="X10" s="116"/>
      <c r="Y10" s="116"/>
      <c r="Z10" s="117"/>
      <c r="AA10" s="118">
        <v>275</v>
      </c>
      <c r="AB10" s="119"/>
      <c r="AC10" s="119"/>
      <c r="AD10" s="120"/>
      <c r="AE10" s="118">
        <v>259</v>
      </c>
      <c r="AF10" s="119"/>
      <c r="AG10" s="119"/>
      <c r="AH10" s="120"/>
      <c r="AI10" s="118">
        <v>300</v>
      </c>
      <c r="AJ10" s="119"/>
      <c r="AK10" s="119"/>
      <c r="AL10" s="120"/>
      <c r="AM10" s="114">
        <f>AE10+AI10</f>
        <v>559</v>
      </c>
      <c r="AN10" s="114"/>
      <c r="AO10" s="114"/>
      <c r="AP10" s="114"/>
      <c r="AR10" s="53"/>
    </row>
    <row r="11" spans="2:44" s="52" customFormat="1" ht="22.5" customHeight="1" x14ac:dyDescent="0.4">
      <c r="B11" s="115" t="s">
        <v>239</v>
      </c>
      <c r="C11" s="116"/>
      <c r="D11" s="116"/>
      <c r="E11" s="117"/>
      <c r="F11" s="118">
        <v>116</v>
      </c>
      <c r="G11" s="119"/>
      <c r="H11" s="120"/>
      <c r="I11" s="118">
        <v>102</v>
      </c>
      <c r="J11" s="119"/>
      <c r="K11" s="120"/>
      <c r="L11" s="118">
        <v>120</v>
      </c>
      <c r="M11" s="119"/>
      <c r="N11" s="120"/>
      <c r="O11" s="118">
        <f>I11+L11</f>
        <v>222</v>
      </c>
      <c r="P11" s="119"/>
      <c r="Q11" s="119"/>
      <c r="R11" s="120"/>
      <c r="S11" s="115" t="s">
        <v>238</v>
      </c>
      <c r="T11" s="116"/>
      <c r="U11" s="116"/>
      <c r="V11" s="116"/>
      <c r="W11" s="116"/>
      <c r="X11" s="116"/>
      <c r="Y11" s="116"/>
      <c r="Z11" s="117"/>
      <c r="AA11" s="118">
        <v>430</v>
      </c>
      <c r="AB11" s="119"/>
      <c r="AC11" s="119"/>
      <c r="AD11" s="120"/>
      <c r="AE11" s="118">
        <v>466</v>
      </c>
      <c r="AF11" s="119"/>
      <c r="AG11" s="119"/>
      <c r="AH11" s="120"/>
      <c r="AI11" s="118">
        <v>514</v>
      </c>
      <c r="AJ11" s="119"/>
      <c r="AK11" s="119"/>
      <c r="AL11" s="120"/>
      <c r="AM11" s="114">
        <f>AE11+AI11</f>
        <v>980</v>
      </c>
      <c r="AN11" s="114"/>
      <c r="AO11" s="114"/>
      <c r="AP11" s="114"/>
      <c r="AR11" s="53"/>
    </row>
    <row r="12" spans="2:44" s="52" customFormat="1" ht="22.5" customHeight="1" x14ac:dyDescent="0.4">
      <c r="B12" s="115" t="s">
        <v>237</v>
      </c>
      <c r="C12" s="116"/>
      <c r="D12" s="116"/>
      <c r="E12" s="117"/>
      <c r="F12" s="118">
        <v>154</v>
      </c>
      <c r="G12" s="119"/>
      <c r="H12" s="120"/>
      <c r="I12" s="118">
        <v>156</v>
      </c>
      <c r="J12" s="119"/>
      <c r="K12" s="120"/>
      <c r="L12" s="118">
        <v>162</v>
      </c>
      <c r="M12" s="119"/>
      <c r="N12" s="120"/>
      <c r="O12" s="118">
        <f>I12+L12</f>
        <v>318</v>
      </c>
      <c r="P12" s="119"/>
      <c r="Q12" s="119"/>
      <c r="R12" s="120"/>
      <c r="S12" s="115" t="s">
        <v>236</v>
      </c>
      <c r="T12" s="116"/>
      <c r="U12" s="116"/>
      <c r="V12" s="116"/>
      <c r="W12" s="116"/>
      <c r="X12" s="116"/>
      <c r="Y12" s="116"/>
      <c r="Z12" s="117"/>
      <c r="AA12" s="118">
        <v>172</v>
      </c>
      <c r="AB12" s="119"/>
      <c r="AC12" s="119"/>
      <c r="AD12" s="120"/>
      <c r="AE12" s="118">
        <v>161</v>
      </c>
      <c r="AF12" s="119"/>
      <c r="AG12" s="119"/>
      <c r="AH12" s="120"/>
      <c r="AI12" s="118">
        <v>188</v>
      </c>
      <c r="AJ12" s="119"/>
      <c r="AK12" s="119"/>
      <c r="AL12" s="120"/>
      <c r="AM12" s="114">
        <f>AE12+AI12</f>
        <v>349</v>
      </c>
      <c r="AN12" s="114"/>
      <c r="AO12" s="114"/>
      <c r="AP12" s="114"/>
      <c r="AR12" s="53"/>
    </row>
    <row r="13" spans="2:44" s="52" customFormat="1" ht="22.5" customHeight="1" x14ac:dyDescent="0.4">
      <c r="B13" s="115" t="s">
        <v>235</v>
      </c>
      <c r="C13" s="116"/>
      <c r="D13" s="116"/>
      <c r="E13" s="117"/>
      <c r="F13" s="118">
        <v>101</v>
      </c>
      <c r="G13" s="119"/>
      <c r="H13" s="120"/>
      <c r="I13" s="118">
        <v>89</v>
      </c>
      <c r="J13" s="119"/>
      <c r="K13" s="120"/>
      <c r="L13" s="118">
        <v>91</v>
      </c>
      <c r="M13" s="119"/>
      <c r="N13" s="120"/>
      <c r="O13" s="118">
        <f>I13+L13</f>
        <v>180</v>
      </c>
      <c r="P13" s="119"/>
      <c r="Q13" s="119"/>
      <c r="R13" s="120"/>
      <c r="S13" s="115" t="s">
        <v>234</v>
      </c>
      <c r="T13" s="116"/>
      <c r="U13" s="116"/>
      <c r="V13" s="116"/>
      <c r="W13" s="116"/>
      <c r="X13" s="116"/>
      <c r="Y13" s="116"/>
      <c r="Z13" s="117"/>
      <c r="AA13" s="118">
        <v>132</v>
      </c>
      <c r="AB13" s="119"/>
      <c r="AC13" s="119"/>
      <c r="AD13" s="120"/>
      <c r="AE13" s="118">
        <v>131</v>
      </c>
      <c r="AF13" s="119"/>
      <c r="AG13" s="119"/>
      <c r="AH13" s="120"/>
      <c r="AI13" s="118">
        <v>130</v>
      </c>
      <c r="AJ13" s="119"/>
      <c r="AK13" s="119"/>
      <c r="AL13" s="120"/>
      <c r="AM13" s="114">
        <f>AE13+AI13</f>
        <v>261</v>
      </c>
      <c r="AN13" s="114"/>
      <c r="AO13" s="114"/>
      <c r="AP13" s="114"/>
      <c r="AR13" s="53"/>
    </row>
    <row r="14" spans="2:44" s="52" customFormat="1" ht="22.5" customHeight="1" x14ac:dyDescent="0.4">
      <c r="B14" s="115" t="s">
        <v>233</v>
      </c>
      <c r="C14" s="116"/>
      <c r="D14" s="116"/>
      <c r="E14" s="117"/>
      <c r="F14" s="118">
        <v>5</v>
      </c>
      <c r="G14" s="119"/>
      <c r="H14" s="120"/>
      <c r="I14" s="118">
        <v>6</v>
      </c>
      <c r="J14" s="119"/>
      <c r="K14" s="120"/>
      <c r="L14" s="118">
        <v>3</v>
      </c>
      <c r="M14" s="119"/>
      <c r="N14" s="120"/>
      <c r="O14" s="118">
        <f>I14+L14</f>
        <v>9</v>
      </c>
      <c r="P14" s="119"/>
      <c r="Q14" s="119"/>
      <c r="R14" s="120"/>
      <c r="S14" s="115" t="s">
        <v>232</v>
      </c>
      <c r="T14" s="116"/>
      <c r="U14" s="116"/>
      <c r="V14" s="116"/>
      <c r="W14" s="116"/>
      <c r="X14" s="116"/>
      <c r="Y14" s="116"/>
      <c r="Z14" s="117"/>
      <c r="AA14" s="118">
        <v>1373</v>
      </c>
      <c r="AB14" s="119"/>
      <c r="AC14" s="119"/>
      <c r="AD14" s="120"/>
      <c r="AE14" s="118">
        <v>1291</v>
      </c>
      <c r="AF14" s="119"/>
      <c r="AG14" s="119"/>
      <c r="AH14" s="120"/>
      <c r="AI14" s="118">
        <v>1459</v>
      </c>
      <c r="AJ14" s="119"/>
      <c r="AK14" s="119"/>
      <c r="AL14" s="120"/>
      <c r="AM14" s="114">
        <f>AE14+AI14</f>
        <v>2750</v>
      </c>
      <c r="AN14" s="114"/>
      <c r="AO14" s="114"/>
      <c r="AP14" s="114"/>
      <c r="AR14" s="53"/>
    </row>
    <row r="15" spans="2:44" s="52" customFormat="1" ht="22.5" customHeight="1" x14ac:dyDescent="0.4">
      <c r="B15" s="115" t="s">
        <v>231</v>
      </c>
      <c r="C15" s="116"/>
      <c r="D15" s="116"/>
      <c r="E15" s="117"/>
      <c r="F15" s="118">
        <v>245</v>
      </c>
      <c r="G15" s="119"/>
      <c r="H15" s="120"/>
      <c r="I15" s="118">
        <v>249</v>
      </c>
      <c r="J15" s="119"/>
      <c r="K15" s="120"/>
      <c r="L15" s="118">
        <v>285</v>
      </c>
      <c r="M15" s="119"/>
      <c r="N15" s="120"/>
      <c r="O15" s="118">
        <f>I15+L15</f>
        <v>534</v>
      </c>
      <c r="P15" s="119"/>
      <c r="Q15" s="119"/>
      <c r="R15" s="120"/>
      <c r="S15" s="115" t="s">
        <v>230</v>
      </c>
      <c r="T15" s="116"/>
      <c r="U15" s="116"/>
      <c r="V15" s="116"/>
      <c r="W15" s="116"/>
      <c r="X15" s="116"/>
      <c r="Y15" s="116"/>
      <c r="Z15" s="117"/>
      <c r="AA15" s="118">
        <v>6</v>
      </c>
      <c r="AB15" s="119"/>
      <c r="AC15" s="119"/>
      <c r="AD15" s="120"/>
      <c r="AE15" s="118">
        <v>6</v>
      </c>
      <c r="AF15" s="119"/>
      <c r="AG15" s="119"/>
      <c r="AH15" s="120"/>
      <c r="AI15" s="118">
        <v>6</v>
      </c>
      <c r="AJ15" s="119"/>
      <c r="AK15" s="119"/>
      <c r="AL15" s="120"/>
      <c r="AM15" s="114">
        <f>AE15+AI15</f>
        <v>12</v>
      </c>
      <c r="AN15" s="114"/>
      <c r="AO15" s="114"/>
      <c r="AP15" s="114"/>
      <c r="AR15" s="53"/>
    </row>
    <row r="16" spans="2:44" s="52" customFormat="1" ht="22.5" customHeight="1" x14ac:dyDescent="0.4">
      <c r="B16" s="115" t="s">
        <v>229</v>
      </c>
      <c r="C16" s="116"/>
      <c r="D16" s="116"/>
      <c r="E16" s="117"/>
      <c r="F16" s="118">
        <v>237</v>
      </c>
      <c r="G16" s="119"/>
      <c r="H16" s="120"/>
      <c r="I16" s="118">
        <v>217</v>
      </c>
      <c r="J16" s="119"/>
      <c r="K16" s="120"/>
      <c r="L16" s="118">
        <v>250</v>
      </c>
      <c r="M16" s="119"/>
      <c r="N16" s="120"/>
      <c r="O16" s="118">
        <f>I16+L16</f>
        <v>467</v>
      </c>
      <c r="P16" s="119"/>
      <c r="Q16" s="119"/>
      <c r="R16" s="120"/>
      <c r="S16" s="115" t="s">
        <v>228</v>
      </c>
      <c r="T16" s="116"/>
      <c r="U16" s="116"/>
      <c r="V16" s="116"/>
      <c r="W16" s="116"/>
      <c r="X16" s="116"/>
      <c r="Y16" s="116"/>
      <c r="Z16" s="117"/>
      <c r="AA16" s="118">
        <v>49</v>
      </c>
      <c r="AB16" s="119"/>
      <c r="AC16" s="119"/>
      <c r="AD16" s="120"/>
      <c r="AE16" s="118">
        <v>43</v>
      </c>
      <c r="AF16" s="119"/>
      <c r="AG16" s="119"/>
      <c r="AH16" s="120"/>
      <c r="AI16" s="118">
        <v>51</v>
      </c>
      <c r="AJ16" s="119"/>
      <c r="AK16" s="119"/>
      <c r="AL16" s="120"/>
      <c r="AM16" s="114">
        <f>AE16+AI16</f>
        <v>94</v>
      </c>
      <c r="AN16" s="114"/>
      <c r="AO16" s="114"/>
      <c r="AP16" s="114"/>
      <c r="AR16" s="53"/>
    </row>
    <row r="17" spans="2:47" s="52" customFormat="1" ht="22.5" customHeight="1" x14ac:dyDescent="0.4">
      <c r="B17" s="115" t="s">
        <v>227</v>
      </c>
      <c r="C17" s="116"/>
      <c r="D17" s="116"/>
      <c r="E17" s="117"/>
      <c r="F17" s="118">
        <v>118</v>
      </c>
      <c r="G17" s="119"/>
      <c r="H17" s="120"/>
      <c r="I17" s="118">
        <v>151</v>
      </c>
      <c r="J17" s="119"/>
      <c r="K17" s="120"/>
      <c r="L17" s="118">
        <v>176</v>
      </c>
      <c r="M17" s="119"/>
      <c r="N17" s="120"/>
      <c r="O17" s="118">
        <f>I17+L17</f>
        <v>327</v>
      </c>
      <c r="P17" s="119"/>
      <c r="Q17" s="119"/>
      <c r="R17" s="120"/>
      <c r="S17" s="115" t="s">
        <v>226</v>
      </c>
      <c r="T17" s="116"/>
      <c r="U17" s="116"/>
      <c r="V17" s="116"/>
      <c r="W17" s="116"/>
      <c r="X17" s="116"/>
      <c r="Y17" s="116"/>
      <c r="Z17" s="117"/>
      <c r="AA17" s="118">
        <v>249</v>
      </c>
      <c r="AB17" s="119"/>
      <c r="AC17" s="119"/>
      <c r="AD17" s="120"/>
      <c r="AE17" s="118">
        <v>228</v>
      </c>
      <c r="AF17" s="119"/>
      <c r="AG17" s="119"/>
      <c r="AH17" s="120"/>
      <c r="AI17" s="118">
        <v>261</v>
      </c>
      <c r="AJ17" s="119"/>
      <c r="AK17" s="119"/>
      <c r="AL17" s="120"/>
      <c r="AM17" s="114">
        <f>AE17+AI17</f>
        <v>489</v>
      </c>
      <c r="AN17" s="114"/>
      <c r="AO17" s="114"/>
      <c r="AP17" s="114"/>
      <c r="AR17" s="53"/>
    </row>
    <row r="18" spans="2:47" s="52" customFormat="1" ht="22.5" customHeight="1" x14ac:dyDescent="0.4">
      <c r="B18" s="115" t="s">
        <v>225</v>
      </c>
      <c r="C18" s="116"/>
      <c r="D18" s="116"/>
      <c r="E18" s="117"/>
      <c r="F18" s="118">
        <v>148</v>
      </c>
      <c r="G18" s="119"/>
      <c r="H18" s="120"/>
      <c r="I18" s="118">
        <v>154</v>
      </c>
      <c r="J18" s="119"/>
      <c r="K18" s="120"/>
      <c r="L18" s="118">
        <v>181</v>
      </c>
      <c r="M18" s="119"/>
      <c r="N18" s="120"/>
      <c r="O18" s="118">
        <f>I18+L18</f>
        <v>335</v>
      </c>
      <c r="P18" s="119"/>
      <c r="Q18" s="119"/>
      <c r="R18" s="120"/>
      <c r="S18" s="115" t="s">
        <v>224</v>
      </c>
      <c r="T18" s="116"/>
      <c r="U18" s="116"/>
      <c r="V18" s="116"/>
      <c r="W18" s="116"/>
      <c r="X18" s="116"/>
      <c r="Y18" s="116"/>
      <c r="Z18" s="117"/>
      <c r="AA18" s="118">
        <v>240</v>
      </c>
      <c r="AB18" s="119"/>
      <c r="AC18" s="119"/>
      <c r="AD18" s="120"/>
      <c r="AE18" s="118">
        <v>203</v>
      </c>
      <c r="AF18" s="119"/>
      <c r="AG18" s="119"/>
      <c r="AH18" s="120"/>
      <c r="AI18" s="118">
        <v>212</v>
      </c>
      <c r="AJ18" s="119"/>
      <c r="AK18" s="119"/>
      <c r="AL18" s="120"/>
      <c r="AM18" s="114">
        <f>AE18+AI18</f>
        <v>415</v>
      </c>
      <c r="AN18" s="114"/>
      <c r="AO18" s="114"/>
      <c r="AP18" s="114"/>
      <c r="AR18" s="53"/>
    </row>
    <row r="19" spans="2:47" s="52" customFormat="1" ht="22.5" customHeight="1" x14ac:dyDescent="0.4">
      <c r="B19" s="115" t="s">
        <v>223</v>
      </c>
      <c r="C19" s="116"/>
      <c r="D19" s="116"/>
      <c r="E19" s="117"/>
      <c r="F19" s="118">
        <v>152</v>
      </c>
      <c r="G19" s="119"/>
      <c r="H19" s="120"/>
      <c r="I19" s="118">
        <v>138</v>
      </c>
      <c r="J19" s="119"/>
      <c r="K19" s="120"/>
      <c r="L19" s="118">
        <v>158</v>
      </c>
      <c r="M19" s="119"/>
      <c r="N19" s="120"/>
      <c r="O19" s="118">
        <f>I19+L19</f>
        <v>296</v>
      </c>
      <c r="P19" s="119"/>
      <c r="Q19" s="119"/>
      <c r="R19" s="120"/>
      <c r="S19" s="115" t="s">
        <v>222</v>
      </c>
      <c r="T19" s="116"/>
      <c r="U19" s="116"/>
      <c r="V19" s="116"/>
      <c r="W19" s="116"/>
      <c r="X19" s="116"/>
      <c r="Y19" s="116"/>
      <c r="Z19" s="117"/>
      <c r="AA19" s="118">
        <v>74</v>
      </c>
      <c r="AB19" s="119"/>
      <c r="AC19" s="119"/>
      <c r="AD19" s="120"/>
      <c r="AE19" s="118">
        <v>50</v>
      </c>
      <c r="AF19" s="119"/>
      <c r="AG19" s="119"/>
      <c r="AH19" s="120"/>
      <c r="AI19" s="118">
        <v>65</v>
      </c>
      <c r="AJ19" s="119"/>
      <c r="AK19" s="119"/>
      <c r="AL19" s="120"/>
      <c r="AM19" s="114">
        <f>AE19+AI19</f>
        <v>115</v>
      </c>
      <c r="AN19" s="114"/>
      <c r="AO19" s="114"/>
      <c r="AP19" s="114"/>
      <c r="AR19" s="53"/>
    </row>
    <row r="20" spans="2:47" s="52" customFormat="1" ht="22.5" customHeight="1" x14ac:dyDescent="0.4">
      <c r="B20" s="115" t="s">
        <v>221</v>
      </c>
      <c r="C20" s="116"/>
      <c r="D20" s="116"/>
      <c r="E20" s="117"/>
      <c r="F20" s="118">
        <v>78</v>
      </c>
      <c r="G20" s="119"/>
      <c r="H20" s="120"/>
      <c r="I20" s="118">
        <v>70</v>
      </c>
      <c r="J20" s="119"/>
      <c r="K20" s="120"/>
      <c r="L20" s="118">
        <v>65</v>
      </c>
      <c r="M20" s="119"/>
      <c r="N20" s="120"/>
      <c r="O20" s="118">
        <f>I20+L20</f>
        <v>135</v>
      </c>
      <c r="P20" s="119"/>
      <c r="Q20" s="119"/>
      <c r="R20" s="120"/>
      <c r="S20" s="115" t="s">
        <v>220</v>
      </c>
      <c r="T20" s="116"/>
      <c r="U20" s="116"/>
      <c r="V20" s="116"/>
      <c r="W20" s="116"/>
      <c r="X20" s="116"/>
      <c r="Y20" s="116"/>
      <c r="Z20" s="117"/>
      <c r="AA20" s="118">
        <v>114</v>
      </c>
      <c r="AB20" s="119"/>
      <c r="AC20" s="119"/>
      <c r="AD20" s="120"/>
      <c r="AE20" s="118">
        <v>98</v>
      </c>
      <c r="AF20" s="119"/>
      <c r="AG20" s="119"/>
      <c r="AH20" s="120"/>
      <c r="AI20" s="118">
        <v>130</v>
      </c>
      <c r="AJ20" s="119"/>
      <c r="AK20" s="119"/>
      <c r="AL20" s="120"/>
      <c r="AM20" s="114">
        <f>AE20+AI20</f>
        <v>228</v>
      </c>
      <c r="AN20" s="114"/>
      <c r="AO20" s="114"/>
      <c r="AP20" s="114"/>
      <c r="AR20" s="53"/>
    </row>
    <row r="21" spans="2:47" s="52" customFormat="1" ht="22.5" customHeight="1" x14ac:dyDescent="0.4">
      <c r="B21" s="115" t="s">
        <v>219</v>
      </c>
      <c r="C21" s="116"/>
      <c r="D21" s="116"/>
      <c r="E21" s="117"/>
      <c r="F21" s="118">
        <v>80</v>
      </c>
      <c r="G21" s="119"/>
      <c r="H21" s="120"/>
      <c r="I21" s="118">
        <v>49</v>
      </c>
      <c r="J21" s="119"/>
      <c r="K21" s="120"/>
      <c r="L21" s="118">
        <v>72</v>
      </c>
      <c r="M21" s="119"/>
      <c r="N21" s="120"/>
      <c r="O21" s="118">
        <f>I21+L21</f>
        <v>121</v>
      </c>
      <c r="P21" s="119"/>
      <c r="Q21" s="119"/>
      <c r="R21" s="120"/>
      <c r="S21" s="115" t="s">
        <v>218</v>
      </c>
      <c r="T21" s="116"/>
      <c r="U21" s="116"/>
      <c r="V21" s="116"/>
      <c r="W21" s="116"/>
      <c r="X21" s="116"/>
      <c r="Y21" s="116"/>
      <c r="Z21" s="117"/>
      <c r="AA21" s="118">
        <v>112</v>
      </c>
      <c r="AB21" s="119"/>
      <c r="AC21" s="119"/>
      <c r="AD21" s="120"/>
      <c r="AE21" s="118">
        <v>101</v>
      </c>
      <c r="AF21" s="119"/>
      <c r="AG21" s="119"/>
      <c r="AH21" s="120"/>
      <c r="AI21" s="118">
        <v>120</v>
      </c>
      <c r="AJ21" s="119"/>
      <c r="AK21" s="119"/>
      <c r="AL21" s="120"/>
      <c r="AM21" s="114">
        <f>AE21+AI21</f>
        <v>221</v>
      </c>
      <c r="AN21" s="114"/>
      <c r="AO21" s="114"/>
      <c r="AP21" s="114"/>
      <c r="AR21" s="53"/>
    </row>
    <row r="22" spans="2:47" s="52" customFormat="1" ht="22.5" customHeight="1" x14ac:dyDescent="0.4">
      <c r="B22" s="115" t="s">
        <v>217</v>
      </c>
      <c r="C22" s="116"/>
      <c r="D22" s="116"/>
      <c r="E22" s="117"/>
      <c r="F22" s="118">
        <v>38</v>
      </c>
      <c r="G22" s="119"/>
      <c r="H22" s="120"/>
      <c r="I22" s="118">
        <v>33</v>
      </c>
      <c r="J22" s="119"/>
      <c r="K22" s="120"/>
      <c r="L22" s="118">
        <v>34</v>
      </c>
      <c r="M22" s="119"/>
      <c r="N22" s="120"/>
      <c r="O22" s="118">
        <f>I22+L22</f>
        <v>67</v>
      </c>
      <c r="P22" s="119"/>
      <c r="Q22" s="119"/>
      <c r="R22" s="120"/>
      <c r="S22" s="115" t="s">
        <v>216</v>
      </c>
      <c r="T22" s="116"/>
      <c r="U22" s="116"/>
      <c r="V22" s="116"/>
      <c r="W22" s="116"/>
      <c r="X22" s="116"/>
      <c r="Y22" s="116"/>
      <c r="Z22" s="117"/>
      <c r="AA22" s="118">
        <v>250</v>
      </c>
      <c r="AB22" s="119"/>
      <c r="AC22" s="119"/>
      <c r="AD22" s="120"/>
      <c r="AE22" s="118">
        <v>255</v>
      </c>
      <c r="AF22" s="119"/>
      <c r="AG22" s="119"/>
      <c r="AH22" s="120"/>
      <c r="AI22" s="118">
        <v>294</v>
      </c>
      <c r="AJ22" s="119"/>
      <c r="AK22" s="119"/>
      <c r="AL22" s="120"/>
      <c r="AM22" s="114">
        <f>AE22+AI22</f>
        <v>549</v>
      </c>
      <c r="AN22" s="114"/>
      <c r="AO22" s="114"/>
      <c r="AP22" s="114"/>
      <c r="AR22" s="53"/>
    </row>
    <row r="23" spans="2:47" s="52" customFormat="1" ht="22.5" customHeight="1" x14ac:dyDescent="0.4">
      <c r="B23" s="115" t="s">
        <v>215</v>
      </c>
      <c r="C23" s="116"/>
      <c r="D23" s="116"/>
      <c r="E23" s="117"/>
      <c r="F23" s="118">
        <v>184</v>
      </c>
      <c r="G23" s="119"/>
      <c r="H23" s="120"/>
      <c r="I23" s="118">
        <v>163</v>
      </c>
      <c r="J23" s="119"/>
      <c r="K23" s="120"/>
      <c r="L23" s="118">
        <v>186</v>
      </c>
      <c r="M23" s="119"/>
      <c r="N23" s="120"/>
      <c r="O23" s="118">
        <f>I23+L23</f>
        <v>349</v>
      </c>
      <c r="P23" s="119"/>
      <c r="Q23" s="119"/>
      <c r="R23" s="120"/>
      <c r="S23" s="115" t="s">
        <v>214</v>
      </c>
      <c r="T23" s="116"/>
      <c r="U23" s="116"/>
      <c r="V23" s="116"/>
      <c r="W23" s="116"/>
      <c r="X23" s="116"/>
      <c r="Y23" s="116"/>
      <c r="Z23" s="117"/>
      <c r="AA23" s="118">
        <v>25</v>
      </c>
      <c r="AB23" s="119"/>
      <c r="AC23" s="119"/>
      <c r="AD23" s="120"/>
      <c r="AE23" s="118">
        <v>16</v>
      </c>
      <c r="AF23" s="119"/>
      <c r="AG23" s="119"/>
      <c r="AH23" s="120"/>
      <c r="AI23" s="118">
        <v>21</v>
      </c>
      <c r="AJ23" s="119"/>
      <c r="AK23" s="119"/>
      <c r="AL23" s="120"/>
      <c r="AM23" s="114">
        <f>AE23+AI23</f>
        <v>37</v>
      </c>
      <c r="AN23" s="114"/>
      <c r="AO23" s="114"/>
      <c r="AP23" s="114"/>
      <c r="AR23" s="53"/>
    </row>
    <row r="24" spans="2:47" s="52" customFormat="1" ht="22.5" customHeight="1" x14ac:dyDescent="0.4">
      <c r="B24" s="115" t="s">
        <v>213</v>
      </c>
      <c r="C24" s="116"/>
      <c r="D24" s="116"/>
      <c r="E24" s="117"/>
      <c r="F24" s="118">
        <v>224</v>
      </c>
      <c r="G24" s="119"/>
      <c r="H24" s="120"/>
      <c r="I24" s="118">
        <v>242</v>
      </c>
      <c r="J24" s="119"/>
      <c r="K24" s="120"/>
      <c r="L24" s="118">
        <v>238</v>
      </c>
      <c r="M24" s="119"/>
      <c r="N24" s="120"/>
      <c r="O24" s="118">
        <f>I24+L24</f>
        <v>480</v>
      </c>
      <c r="P24" s="119"/>
      <c r="Q24" s="119"/>
      <c r="R24" s="120"/>
      <c r="S24" s="115" t="s">
        <v>212</v>
      </c>
      <c r="T24" s="116"/>
      <c r="U24" s="116"/>
      <c r="V24" s="116"/>
      <c r="W24" s="116"/>
      <c r="X24" s="116"/>
      <c r="Y24" s="116"/>
      <c r="Z24" s="117"/>
      <c r="AA24" s="118">
        <v>144</v>
      </c>
      <c r="AB24" s="119"/>
      <c r="AC24" s="119"/>
      <c r="AD24" s="120"/>
      <c r="AE24" s="118">
        <v>127</v>
      </c>
      <c r="AF24" s="119"/>
      <c r="AG24" s="119"/>
      <c r="AH24" s="120"/>
      <c r="AI24" s="118">
        <v>136</v>
      </c>
      <c r="AJ24" s="119"/>
      <c r="AK24" s="119"/>
      <c r="AL24" s="120"/>
      <c r="AM24" s="114">
        <f>AE24+AI24</f>
        <v>263</v>
      </c>
      <c r="AN24" s="114"/>
      <c r="AO24" s="114"/>
      <c r="AP24" s="114"/>
      <c r="AR24" s="53"/>
    </row>
    <row r="25" spans="2:47" s="52" customFormat="1" ht="22.5" customHeight="1" x14ac:dyDescent="0.4">
      <c r="B25" s="115" t="s">
        <v>211</v>
      </c>
      <c r="C25" s="116"/>
      <c r="D25" s="116"/>
      <c r="E25" s="117"/>
      <c r="F25" s="118">
        <v>181</v>
      </c>
      <c r="G25" s="119"/>
      <c r="H25" s="120"/>
      <c r="I25" s="118">
        <v>162</v>
      </c>
      <c r="J25" s="119"/>
      <c r="K25" s="120"/>
      <c r="L25" s="118">
        <v>182</v>
      </c>
      <c r="M25" s="119"/>
      <c r="N25" s="120"/>
      <c r="O25" s="118">
        <f>I25+L25</f>
        <v>344</v>
      </c>
      <c r="P25" s="119"/>
      <c r="Q25" s="119"/>
      <c r="R25" s="120"/>
      <c r="S25" s="115" t="s">
        <v>210</v>
      </c>
      <c r="T25" s="116"/>
      <c r="U25" s="116"/>
      <c r="V25" s="116"/>
      <c r="W25" s="116"/>
      <c r="X25" s="116"/>
      <c r="Y25" s="116"/>
      <c r="Z25" s="117"/>
      <c r="AA25" s="118">
        <v>238</v>
      </c>
      <c r="AB25" s="119"/>
      <c r="AC25" s="119"/>
      <c r="AD25" s="120"/>
      <c r="AE25" s="118">
        <v>189</v>
      </c>
      <c r="AF25" s="119"/>
      <c r="AG25" s="119"/>
      <c r="AH25" s="120"/>
      <c r="AI25" s="118">
        <v>196</v>
      </c>
      <c r="AJ25" s="119"/>
      <c r="AK25" s="119"/>
      <c r="AL25" s="120"/>
      <c r="AM25" s="114">
        <f>AE25+AI25</f>
        <v>385</v>
      </c>
      <c r="AN25" s="114"/>
      <c r="AO25" s="114"/>
      <c r="AP25" s="114"/>
      <c r="AR25" s="53"/>
    </row>
    <row r="26" spans="2:47" s="52" customFormat="1" ht="22.5" customHeight="1" x14ac:dyDescent="0.4">
      <c r="B26" s="115" t="s">
        <v>209</v>
      </c>
      <c r="C26" s="116"/>
      <c r="D26" s="116"/>
      <c r="E26" s="117"/>
      <c r="F26" s="118">
        <v>169</v>
      </c>
      <c r="G26" s="119"/>
      <c r="H26" s="120"/>
      <c r="I26" s="118">
        <v>160</v>
      </c>
      <c r="J26" s="119"/>
      <c r="K26" s="120"/>
      <c r="L26" s="118">
        <v>183</v>
      </c>
      <c r="M26" s="119"/>
      <c r="N26" s="120"/>
      <c r="O26" s="118">
        <f>I26+L26</f>
        <v>343</v>
      </c>
      <c r="P26" s="119"/>
      <c r="Q26" s="119"/>
      <c r="R26" s="120"/>
      <c r="S26" s="115" t="s">
        <v>208</v>
      </c>
      <c r="T26" s="116"/>
      <c r="U26" s="116"/>
      <c r="V26" s="116"/>
      <c r="W26" s="116"/>
      <c r="X26" s="116"/>
      <c r="Y26" s="116"/>
      <c r="Z26" s="117"/>
      <c r="AA26" s="118">
        <v>152</v>
      </c>
      <c r="AB26" s="119"/>
      <c r="AC26" s="119"/>
      <c r="AD26" s="120"/>
      <c r="AE26" s="118">
        <v>129</v>
      </c>
      <c r="AF26" s="119"/>
      <c r="AG26" s="119"/>
      <c r="AH26" s="120"/>
      <c r="AI26" s="118">
        <v>152</v>
      </c>
      <c r="AJ26" s="119"/>
      <c r="AK26" s="119"/>
      <c r="AL26" s="120"/>
      <c r="AM26" s="114">
        <f>AE26+AI26</f>
        <v>281</v>
      </c>
      <c r="AN26" s="114"/>
      <c r="AO26" s="114"/>
      <c r="AP26" s="114"/>
      <c r="AR26" s="53"/>
    </row>
    <row r="27" spans="2:47" s="52" customFormat="1" ht="22.5" customHeight="1" x14ac:dyDescent="0.4">
      <c r="B27" s="115" t="s">
        <v>207</v>
      </c>
      <c r="C27" s="116"/>
      <c r="D27" s="116"/>
      <c r="E27" s="117"/>
      <c r="F27" s="118">
        <v>132</v>
      </c>
      <c r="G27" s="119"/>
      <c r="H27" s="120"/>
      <c r="I27" s="118">
        <v>119</v>
      </c>
      <c r="J27" s="119"/>
      <c r="K27" s="120"/>
      <c r="L27" s="118">
        <v>142</v>
      </c>
      <c r="M27" s="119"/>
      <c r="N27" s="120"/>
      <c r="O27" s="118">
        <f>I27+L27</f>
        <v>261</v>
      </c>
      <c r="P27" s="119"/>
      <c r="Q27" s="119"/>
      <c r="R27" s="120"/>
      <c r="S27" s="115" t="s">
        <v>206</v>
      </c>
      <c r="T27" s="116"/>
      <c r="U27" s="116"/>
      <c r="V27" s="116"/>
      <c r="W27" s="116"/>
      <c r="X27" s="116"/>
      <c r="Y27" s="116"/>
      <c r="Z27" s="117"/>
      <c r="AA27" s="118">
        <v>189</v>
      </c>
      <c r="AB27" s="119"/>
      <c r="AC27" s="119"/>
      <c r="AD27" s="120"/>
      <c r="AE27" s="118">
        <v>163</v>
      </c>
      <c r="AF27" s="119"/>
      <c r="AG27" s="119"/>
      <c r="AH27" s="120"/>
      <c r="AI27" s="118">
        <v>126</v>
      </c>
      <c r="AJ27" s="119"/>
      <c r="AK27" s="119"/>
      <c r="AL27" s="120"/>
      <c r="AM27" s="114">
        <f>AE27+AI27</f>
        <v>289</v>
      </c>
      <c r="AN27" s="114"/>
      <c r="AO27" s="114"/>
      <c r="AP27" s="114"/>
      <c r="AR27" s="53"/>
    </row>
    <row r="28" spans="2:47" s="52" customFormat="1" ht="22.5" customHeight="1" x14ac:dyDescent="0.4">
      <c r="B28" s="115" t="s">
        <v>205</v>
      </c>
      <c r="C28" s="116"/>
      <c r="D28" s="116"/>
      <c r="E28" s="117"/>
      <c r="F28" s="118">
        <v>58</v>
      </c>
      <c r="G28" s="119"/>
      <c r="H28" s="120"/>
      <c r="I28" s="118">
        <v>46</v>
      </c>
      <c r="J28" s="119"/>
      <c r="K28" s="120"/>
      <c r="L28" s="118">
        <v>58</v>
      </c>
      <c r="M28" s="119"/>
      <c r="N28" s="120"/>
      <c r="O28" s="118">
        <f>I28+L28</f>
        <v>104</v>
      </c>
      <c r="P28" s="119"/>
      <c r="Q28" s="119"/>
      <c r="R28" s="120"/>
      <c r="S28" s="115" t="s">
        <v>204</v>
      </c>
      <c r="T28" s="116"/>
      <c r="U28" s="116"/>
      <c r="V28" s="116"/>
      <c r="W28" s="116"/>
      <c r="X28" s="116"/>
      <c r="Y28" s="116"/>
      <c r="Z28" s="117"/>
      <c r="AA28" s="118">
        <v>212</v>
      </c>
      <c r="AB28" s="119"/>
      <c r="AC28" s="119"/>
      <c r="AD28" s="120"/>
      <c r="AE28" s="118">
        <v>182</v>
      </c>
      <c r="AF28" s="119"/>
      <c r="AG28" s="119"/>
      <c r="AH28" s="120"/>
      <c r="AI28" s="118">
        <v>213</v>
      </c>
      <c r="AJ28" s="119"/>
      <c r="AK28" s="119"/>
      <c r="AL28" s="120"/>
      <c r="AM28" s="114">
        <f>AE28+AI28</f>
        <v>395</v>
      </c>
      <c r="AN28" s="114"/>
      <c r="AO28" s="114"/>
      <c r="AP28" s="114"/>
      <c r="AR28" s="64"/>
      <c r="AS28" s="64" t="s">
        <v>203</v>
      </c>
      <c r="AT28" s="64" t="s">
        <v>202</v>
      </c>
      <c r="AU28" s="64" t="s">
        <v>185</v>
      </c>
    </row>
    <row r="29" spans="2:47" s="52" customFormat="1" ht="22.5" customHeight="1" x14ac:dyDescent="0.4">
      <c r="B29" s="115" t="s">
        <v>201</v>
      </c>
      <c r="C29" s="116"/>
      <c r="D29" s="116"/>
      <c r="E29" s="117"/>
      <c r="F29" s="118">
        <v>85</v>
      </c>
      <c r="G29" s="119"/>
      <c r="H29" s="120"/>
      <c r="I29" s="118">
        <v>70</v>
      </c>
      <c r="J29" s="119"/>
      <c r="K29" s="120"/>
      <c r="L29" s="118">
        <v>88</v>
      </c>
      <c r="M29" s="119"/>
      <c r="N29" s="120"/>
      <c r="O29" s="118">
        <f>I29+L29</f>
        <v>158</v>
      </c>
      <c r="P29" s="119"/>
      <c r="Q29" s="119"/>
      <c r="R29" s="120"/>
      <c r="S29" s="115" t="s">
        <v>200</v>
      </c>
      <c r="T29" s="116"/>
      <c r="U29" s="116"/>
      <c r="V29" s="116"/>
      <c r="W29" s="116"/>
      <c r="X29" s="116"/>
      <c r="Y29" s="116"/>
      <c r="Z29" s="117"/>
      <c r="AA29" s="118">
        <v>217</v>
      </c>
      <c r="AB29" s="119"/>
      <c r="AC29" s="119"/>
      <c r="AD29" s="120"/>
      <c r="AE29" s="118">
        <v>226</v>
      </c>
      <c r="AF29" s="119"/>
      <c r="AG29" s="119"/>
      <c r="AH29" s="120"/>
      <c r="AI29" s="118">
        <v>159</v>
      </c>
      <c r="AJ29" s="119"/>
      <c r="AK29" s="119"/>
      <c r="AL29" s="120"/>
      <c r="AM29" s="114">
        <f>AE29+AI29</f>
        <v>385</v>
      </c>
      <c r="AN29" s="114"/>
      <c r="AO29" s="114"/>
      <c r="AP29" s="114"/>
      <c r="AR29" s="64" t="s">
        <v>189</v>
      </c>
      <c r="AS29" s="55">
        <f>AE31</f>
        <v>11887</v>
      </c>
      <c r="AT29" s="55">
        <v>4330</v>
      </c>
      <c r="AU29" s="54">
        <f>IF(OR(AS29=0,AT29=0),"",ROUNDDOWN(AT29/AS29,4))</f>
        <v>0.36420000000000002</v>
      </c>
    </row>
    <row r="30" spans="2:47" s="52" customFormat="1" ht="22.5" customHeight="1" x14ac:dyDescent="0.4">
      <c r="B30" s="115" t="s">
        <v>199</v>
      </c>
      <c r="C30" s="116"/>
      <c r="D30" s="116"/>
      <c r="E30" s="117"/>
      <c r="F30" s="118">
        <v>1479</v>
      </c>
      <c r="G30" s="119"/>
      <c r="H30" s="120"/>
      <c r="I30" s="118">
        <v>1514</v>
      </c>
      <c r="J30" s="119"/>
      <c r="K30" s="120"/>
      <c r="L30" s="118">
        <v>1634</v>
      </c>
      <c r="M30" s="119"/>
      <c r="N30" s="120"/>
      <c r="O30" s="118">
        <f>I30+L30</f>
        <v>3148</v>
      </c>
      <c r="P30" s="119"/>
      <c r="Q30" s="119"/>
      <c r="R30" s="120"/>
      <c r="S30" s="115" t="s">
        <v>198</v>
      </c>
      <c r="T30" s="116"/>
      <c r="U30" s="116"/>
      <c r="V30" s="116"/>
      <c r="W30" s="116"/>
      <c r="X30" s="116"/>
      <c r="Y30" s="116"/>
      <c r="Z30" s="117"/>
      <c r="AA30" s="118">
        <v>40</v>
      </c>
      <c r="AB30" s="119"/>
      <c r="AC30" s="119"/>
      <c r="AD30" s="120"/>
      <c r="AE30" s="118">
        <v>42</v>
      </c>
      <c r="AF30" s="119"/>
      <c r="AG30" s="119"/>
      <c r="AH30" s="120"/>
      <c r="AI30" s="118">
        <v>46</v>
      </c>
      <c r="AJ30" s="119"/>
      <c r="AK30" s="119"/>
      <c r="AL30" s="120"/>
      <c r="AM30" s="114">
        <f>AE30+AI30</f>
        <v>88</v>
      </c>
      <c r="AN30" s="114"/>
      <c r="AO30" s="114"/>
      <c r="AP30" s="114"/>
      <c r="AR30" s="64" t="s">
        <v>187</v>
      </c>
      <c r="AS30" s="55">
        <f>AI31</f>
        <v>12997</v>
      </c>
      <c r="AT30" s="55">
        <v>5837</v>
      </c>
      <c r="AU30" s="54">
        <f>IF(OR(AS30=0,AT30=0),"",ROUNDDOWN(AT30/AS30,4))</f>
        <v>0.4491</v>
      </c>
    </row>
    <row r="31" spans="2:47" s="52" customFormat="1" ht="22.5" customHeight="1" x14ac:dyDescent="0.4">
      <c r="B31" s="115" t="s">
        <v>197</v>
      </c>
      <c r="C31" s="116"/>
      <c r="D31" s="116"/>
      <c r="E31" s="117"/>
      <c r="F31" s="118">
        <v>533</v>
      </c>
      <c r="G31" s="119"/>
      <c r="H31" s="120"/>
      <c r="I31" s="118">
        <v>563</v>
      </c>
      <c r="J31" s="119"/>
      <c r="K31" s="120"/>
      <c r="L31" s="118">
        <v>588</v>
      </c>
      <c r="M31" s="119"/>
      <c r="N31" s="120"/>
      <c r="O31" s="118">
        <f>I31+L31</f>
        <v>1151</v>
      </c>
      <c r="P31" s="119"/>
      <c r="Q31" s="119"/>
      <c r="R31" s="120"/>
      <c r="S31" s="115" t="s">
        <v>196</v>
      </c>
      <c r="T31" s="116"/>
      <c r="U31" s="116"/>
      <c r="V31" s="116"/>
      <c r="W31" s="116"/>
      <c r="X31" s="116"/>
      <c r="Y31" s="116"/>
      <c r="Z31" s="117"/>
      <c r="AA31" s="118">
        <f>SUM(F8:H32,AA8:AD30)</f>
        <v>12271</v>
      </c>
      <c r="AB31" s="119"/>
      <c r="AC31" s="119"/>
      <c r="AD31" s="120"/>
      <c r="AE31" s="118">
        <f>SUM(I8:K32,AE8:AH30)</f>
        <v>11887</v>
      </c>
      <c r="AF31" s="119"/>
      <c r="AG31" s="119"/>
      <c r="AH31" s="120"/>
      <c r="AI31" s="118">
        <f>SUM(L8:N32,AI8:AL30)</f>
        <v>12997</v>
      </c>
      <c r="AJ31" s="119"/>
      <c r="AK31" s="119"/>
      <c r="AL31" s="120"/>
      <c r="AM31" s="114">
        <f>AE31+AI31</f>
        <v>24884</v>
      </c>
      <c r="AN31" s="114"/>
      <c r="AO31" s="114"/>
      <c r="AP31" s="114"/>
      <c r="AR31" s="64" t="s">
        <v>195</v>
      </c>
      <c r="AS31" s="55">
        <f>AM31</f>
        <v>24884</v>
      </c>
      <c r="AT31" s="55">
        <f>AT29+AT30</f>
        <v>10167</v>
      </c>
      <c r="AU31" s="54">
        <f>IF(OR(AS31=0,AT31=0),"",ROUNDDOWN(AT31/AS31,4))</f>
        <v>0.40849999999999997</v>
      </c>
    </row>
    <row r="32" spans="2:47" s="52" customFormat="1" ht="22.5" customHeight="1" x14ac:dyDescent="0.4">
      <c r="B32" s="108" t="s">
        <v>194</v>
      </c>
      <c r="C32" s="109"/>
      <c r="D32" s="109"/>
      <c r="E32" s="110"/>
      <c r="F32" s="111">
        <v>444</v>
      </c>
      <c r="G32" s="112"/>
      <c r="H32" s="113"/>
      <c r="I32" s="111">
        <v>421</v>
      </c>
      <c r="J32" s="112"/>
      <c r="K32" s="113"/>
      <c r="L32" s="111">
        <v>458</v>
      </c>
      <c r="M32" s="112"/>
      <c r="N32" s="113"/>
      <c r="O32" s="111">
        <f>I32+L32</f>
        <v>879</v>
      </c>
      <c r="P32" s="112"/>
      <c r="Q32" s="112"/>
      <c r="R32" s="113"/>
      <c r="S32" s="108"/>
      <c r="T32" s="109"/>
      <c r="U32" s="109"/>
      <c r="V32" s="109"/>
      <c r="W32" s="109"/>
      <c r="X32" s="109"/>
      <c r="Y32" s="109"/>
      <c r="Z32" s="110"/>
      <c r="AA32" s="111"/>
      <c r="AB32" s="112"/>
      <c r="AC32" s="112"/>
      <c r="AD32" s="113"/>
      <c r="AE32" s="111"/>
      <c r="AF32" s="112"/>
      <c r="AG32" s="112"/>
      <c r="AH32" s="113"/>
      <c r="AI32" s="103"/>
      <c r="AJ32" s="103"/>
      <c r="AK32" s="103"/>
      <c r="AL32" s="103"/>
      <c r="AM32" s="103"/>
      <c r="AN32" s="103"/>
      <c r="AO32" s="103"/>
      <c r="AP32" s="103"/>
      <c r="AR32" s="53"/>
    </row>
    <row r="33" spans="3:39" ht="15.75" customHeight="1" x14ac:dyDescent="0.4"/>
    <row r="34" spans="3:39" ht="18.75" customHeight="1" x14ac:dyDescent="0.4">
      <c r="D34" s="62" t="s">
        <v>192</v>
      </c>
      <c r="E34" s="104">
        <f>AM31-24992</f>
        <v>-108</v>
      </c>
      <c r="F34" s="104"/>
      <c r="G34" s="45" t="s">
        <v>182</v>
      </c>
      <c r="L34" s="45" t="s">
        <v>191</v>
      </c>
      <c r="O34" s="105">
        <f>AM31-25463</f>
        <v>-579</v>
      </c>
      <c r="P34" s="105"/>
      <c r="Q34" s="105"/>
      <c r="R34" s="105"/>
      <c r="S34" s="45" t="s">
        <v>182</v>
      </c>
      <c r="AG34" s="62" t="s">
        <v>193</v>
      </c>
      <c r="AH34" s="106">
        <f>AT31</f>
        <v>10167</v>
      </c>
      <c r="AI34" s="106"/>
      <c r="AJ34" s="106"/>
      <c r="AK34" s="106"/>
      <c r="AL34" s="106"/>
      <c r="AM34" s="45" t="s">
        <v>182</v>
      </c>
    </row>
    <row r="35" spans="3:39" ht="6" customHeight="1" x14ac:dyDescent="0.4"/>
    <row r="36" spans="3:39" ht="18.75" customHeight="1" x14ac:dyDescent="0.4">
      <c r="D36" s="62" t="s">
        <v>192</v>
      </c>
      <c r="E36" s="105">
        <f>AA31-12270</f>
        <v>1</v>
      </c>
      <c r="F36" s="105"/>
      <c r="G36" s="45" t="s">
        <v>190</v>
      </c>
      <c r="L36" s="45" t="s">
        <v>191</v>
      </c>
      <c r="O36" s="105">
        <f>AA31-12353</f>
        <v>-82</v>
      </c>
      <c r="P36" s="105"/>
      <c r="Q36" s="105"/>
      <c r="R36" s="105"/>
      <c r="S36" s="45" t="s">
        <v>190</v>
      </c>
      <c r="Y36" s="45" t="s">
        <v>116</v>
      </c>
      <c r="AG36" s="62" t="s">
        <v>189</v>
      </c>
      <c r="AH36" s="106">
        <f>AT29</f>
        <v>4330</v>
      </c>
      <c r="AI36" s="106"/>
      <c r="AJ36" s="106"/>
      <c r="AK36" s="106"/>
      <c r="AL36" s="106"/>
      <c r="AM36" s="45" t="s">
        <v>182</v>
      </c>
    </row>
    <row r="37" spans="3:39" ht="6" customHeight="1" x14ac:dyDescent="0.4">
      <c r="AG37" s="62"/>
    </row>
    <row r="38" spans="3:39" ht="18.75" customHeight="1" x14ac:dyDescent="0.4">
      <c r="C38" s="63" t="s">
        <v>188</v>
      </c>
      <c r="AG38" s="62" t="s">
        <v>187</v>
      </c>
      <c r="AH38" s="106">
        <f>AT30</f>
        <v>5837</v>
      </c>
      <c r="AI38" s="106"/>
      <c r="AJ38" s="106"/>
      <c r="AK38" s="106"/>
      <c r="AL38" s="106"/>
      <c r="AM38" s="45" t="s">
        <v>182</v>
      </c>
    </row>
    <row r="39" spans="3:39" ht="6" customHeight="1" x14ac:dyDescent="0.4">
      <c r="AG39" s="62"/>
    </row>
    <row r="40" spans="3:39" ht="18.75" customHeight="1" x14ac:dyDescent="0.4">
      <c r="C40" s="49" t="s">
        <v>186</v>
      </c>
      <c r="AG40" s="62" t="s">
        <v>185</v>
      </c>
      <c r="AH40" s="107">
        <f>IF(OR(AH34=0,AM31=0),"",ROUNDDOWN(AH34/AM31*100,2))</f>
        <v>40.85</v>
      </c>
      <c r="AI40" s="107"/>
      <c r="AJ40" s="107"/>
      <c r="AK40" s="107"/>
      <c r="AL40" s="107"/>
      <c r="AM40" s="45" t="s">
        <v>110</v>
      </c>
    </row>
    <row r="42" spans="3:39" x14ac:dyDescent="0.4">
      <c r="C42" s="45" t="s">
        <v>184</v>
      </c>
      <c r="G42" s="102">
        <v>10</v>
      </c>
      <c r="H42" s="102"/>
      <c r="I42" s="45" t="s">
        <v>182</v>
      </c>
      <c r="L42" s="45" t="s">
        <v>183</v>
      </c>
      <c r="T42" s="102">
        <v>45</v>
      </c>
      <c r="U42" s="102"/>
      <c r="V42" s="45" t="s">
        <v>182</v>
      </c>
    </row>
  </sheetData>
  <mergeCells count="286">
    <mergeCell ref="S3:V3"/>
    <mergeCell ref="W3:X3"/>
    <mergeCell ref="Z3:AC3"/>
    <mergeCell ref="AD3:AE3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M5"/>
    <mergeCell ref="AN5:AP5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G42:H42"/>
    <mergeCell ref="T42:U42"/>
    <mergeCell ref="AM32:AP32"/>
    <mergeCell ref="E34:F34"/>
    <mergeCell ref="O34:R34"/>
    <mergeCell ref="AH34:AL34"/>
    <mergeCell ref="E36:F36"/>
    <mergeCell ref="O36:R36"/>
    <mergeCell ref="AH36:AL36"/>
    <mergeCell ref="AH38:AL38"/>
  </mergeCells>
  <phoneticPr fontId="3"/>
  <printOptions horizontalCentered="1"/>
  <pageMargins left="0.78740157480314965" right="0.78740157480314965" top="0.98425196850393692" bottom="0.98425196850393692" header="0.51181102362204722" footer="0.51181102362204722"/>
  <pageSetup paperSize="9" scale="93" orientation="portrait" r:id="rId1"/>
  <headerFooter alignWithMargins="0"/>
  <rowBreaks count="1" manualBreakCount="1">
    <brk id="42" max="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opLeftCell="A22" zoomScaleNormal="100" zoomScaleSheetLayoutView="100" workbookViewId="0">
      <selection activeCell="AU18" sqref="AU18"/>
    </sheetView>
  </sheetViews>
  <sheetFormatPr defaultRowHeight="13.5" x14ac:dyDescent="0.4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3" customWidth="1"/>
    <col min="45" max="47" width="8.75" style="1" customWidth="1"/>
    <col min="48" max="16384" width="9" style="1"/>
  </cols>
  <sheetData>
    <row r="1" spans="2:44" ht="21" customHeight="1" x14ac:dyDescent="0.4">
      <c r="B1" s="66" t="s">
        <v>73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</row>
    <row r="2" spans="2:44" ht="18.75" customHeight="1" x14ac:dyDescent="0.4">
      <c r="AP2" s="16" t="s">
        <v>72</v>
      </c>
    </row>
    <row r="3" spans="2:44" ht="18.75" customHeight="1" x14ac:dyDescent="0.4">
      <c r="B3" s="67" t="s">
        <v>71</v>
      </c>
      <c r="C3" s="67"/>
      <c r="D3" s="67"/>
      <c r="E3" s="67"/>
      <c r="F3" s="67"/>
      <c r="G3" s="6"/>
      <c r="H3" s="6"/>
      <c r="I3" s="68" t="s">
        <v>8</v>
      </c>
      <c r="J3" s="68"/>
      <c r="K3" s="68"/>
      <c r="L3" s="68">
        <v>12563</v>
      </c>
      <c r="M3" s="68"/>
      <c r="N3" s="68"/>
      <c r="O3" s="69" t="s">
        <v>0</v>
      </c>
      <c r="P3" s="69"/>
      <c r="Q3" s="69" t="s">
        <v>6</v>
      </c>
      <c r="R3" s="69"/>
      <c r="S3" s="68">
        <v>13863</v>
      </c>
      <c r="T3" s="68"/>
      <c r="U3" s="68"/>
      <c r="V3" s="68"/>
      <c r="W3" s="69" t="s">
        <v>0</v>
      </c>
      <c r="X3" s="69"/>
      <c r="Y3" s="3" t="s">
        <v>15</v>
      </c>
      <c r="Z3" s="68">
        <v>26426</v>
      </c>
      <c r="AA3" s="68"/>
      <c r="AB3" s="68"/>
      <c r="AC3" s="68"/>
      <c r="AD3" s="69" t="s">
        <v>0</v>
      </c>
      <c r="AE3" s="69"/>
      <c r="AF3" s="8"/>
    </row>
    <row r="4" spans="2:44" ht="18.75" customHeight="1" x14ac:dyDescent="0.4">
      <c r="D4" s="3"/>
      <c r="H4" s="15"/>
      <c r="I4" s="68" t="s">
        <v>10</v>
      </c>
      <c r="J4" s="68"/>
      <c r="K4" s="68"/>
      <c r="L4" s="68">
        <v>11204</v>
      </c>
      <c r="M4" s="68"/>
      <c r="N4" s="68"/>
      <c r="O4" s="14"/>
      <c r="P4" s="14"/>
      <c r="Q4" s="69" t="s">
        <v>70</v>
      </c>
      <c r="R4" s="69"/>
      <c r="S4" s="69"/>
      <c r="T4" s="73">
        <v>118.23</v>
      </c>
      <c r="U4" s="73"/>
      <c r="V4" s="73"/>
      <c r="W4" s="73"/>
      <c r="X4" s="14" t="s">
        <v>77</v>
      </c>
      <c r="Y4" s="14"/>
      <c r="Z4" s="14"/>
      <c r="AF4" s="8"/>
      <c r="AH4" s="3"/>
      <c r="AK4" s="6"/>
      <c r="AL4" s="3"/>
      <c r="AM4" s="14"/>
      <c r="AP4" s="6"/>
    </row>
    <row r="5" spans="2:44" ht="18.75" customHeight="1" x14ac:dyDescent="0.4">
      <c r="Z5" s="3"/>
      <c r="AA5" s="3"/>
      <c r="AB5" s="3"/>
      <c r="AC5" s="3"/>
      <c r="AD5" s="68" t="s">
        <v>76</v>
      </c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</row>
    <row r="6" spans="2:44" ht="6.75" customHeight="1" x14ac:dyDescent="0.4"/>
    <row r="7" spans="2:44" s="9" customFormat="1" ht="22.5" customHeight="1" x14ac:dyDescent="0.4">
      <c r="B7" s="70" t="s">
        <v>67</v>
      </c>
      <c r="C7" s="71"/>
      <c r="D7" s="71"/>
      <c r="E7" s="72"/>
      <c r="F7" s="70" t="s">
        <v>66</v>
      </c>
      <c r="G7" s="71"/>
      <c r="H7" s="72"/>
      <c r="I7" s="70" t="s">
        <v>8</v>
      </c>
      <c r="J7" s="71"/>
      <c r="K7" s="72"/>
      <c r="L7" s="70" t="s">
        <v>6</v>
      </c>
      <c r="M7" s="71"/>
      <c r="N7" s="72"/>
      <c r="O7" s="70" t="s">
        <v>15</v>
      </c>
      <c r="P7" s="71"/>
      <c r="Q7" s="71"/>
      <c r="R7" s="72"/>
      <c r="S7" s="70" t="s">
        <v>67</v>
      </c>
      <c r="T7" s="71"/>
      <c r="U7" s="71"/>
      <c r="V7" s="71"/>
      <c r="W7" s="71"/>
      <c r="X7" s="71"/>
      <c r="Y7" s="71"/>
      <c r="Z7" s="72"/>
      <c r="AA7" s="70" t="s">
        <v>66</v>
      </c>
      <c r="AB7" s="71"/>
      <c r="AC7" s="71"/>
      <c r="AD7" s="72"/>
      <c r="AE7" s="70" t="s">
        <v>8</v>
      </c>
      <c r="AF7" s="71"/>
      <c r="AG7" s="71"/>
      <c r="AH7" s="72"/>
      <c r="AI7" s="70" t="s">
        <v>6</v>
      </c>
      <c r="AJ7" s="71"/>
      <c r="AK7" s="71"/>
      <c r="AL7" s="72"/>
      <c r="AM7" s="74" t="s">
        <v>15</v>
      </c>
      <c r="AN7" s="74"/>
      <c r="AO7" s="74"/>
      <c r="AP7" s="74"/>
    </row>
    <row r="8" spans="2:44" s="8" customFormat="1" ht="22.5" customHeight="1" x14ac:dyDescent="0.4">
      <c r="B8" s="76" t="s">
        <v>65</v>
      </c>
      <c r="C8" s="77"/>
      <c r="D8" s="77"/>
      <c r="E8" s="78"/>
      <c r="F8" s="83">
        <v>1741</v>
      </c>
      <c r="G8" s="84"/>
      <c r="H8" s="85"/>
      <c r="I8" s="83">
        <v>1796</v>
      </c>
      <c r="J8" s="84"/>
      <c r="K8" s="85"/>
      <c r="L8" s="83">
        <v>1971</v>
      </c>
      <c r="M8" s="84"/>
      <c r="N8" s="85"/>
      <c r="O8" s="83">
        <f t="shared" ref="O8:O32" si="0">I8+L8</f>
        <v>3767</v>
      </c>
      <c r="P8" s="84"/>
      <c r="Q8" s="84"/>
      <c r="R8" s="85"/>
      <c r="S8" s="86" t="s">
        <v>64</v>
      </c>
      <c r="T8" s="87"/>
      <c r="U8" s="87"/>
      <c r="V8" s="87"/>
      <c r="W8" s="87"/>
      <c r="X8" s="87"/>
      <c r="Y8" s="87"/>
      <c r="Z8" s="88"/>
      <c r="AA8" s="83">
        <v>480</v>
      </c>
      <c r="AB8" s="84"/>
      <c r="AC8" s="84"/>
      <c r="AD8" s="85"/>
      <c r="AE8" s="83">
        <v>522</v>
      </c>
      <c r="AF8" s="84"/>
      <c r="AG8" s="84"/>
      <c r="AH8" s="85"/>
      <c r="AI8" s="83">
        <v>573</v>
      </c>
      <c r="AJ8" s="84"/>
      <c r="AK8" s="84"/>
      <c r="AL8" s="85"/>
      <c r="AM8" s="75">
        <f t="shared" ref="AM8:AM31" si="1">AE8+AI8</f>
        <v>1095</v>
      </c>
      <c r="AN8" s="75"/>
      <c r="AO8" s="75"/>
      <c r="AP8" s="75"/>
      <c r="AR8" s="9"/>
    </row>
    <row r="9" spans="2:44" s="8" customFormat="1" ht="22.5" customHeight="1" x14ac:dyDescent="0.4">
      <c r="B9" s="76" t="s">
        <v>63</v>
      </c>
      <c r="C9" s="77"/>
      <c r="D9" s="77"/>
      <c r="E9" s="78"/>
      <c r="F9" s="79">
        <v>99</v>
      </c>
      <c r="G9" s="80"/>
      <c r="H9" s="81"/>
      <c r="I9" s="79">
        <v>98</v>
      </c>
      <c r="J9" s="80"/>
      <c r="K9" s="81"/>
      <c r="L9" s="79">
        <v>74</v>
      </c>
      <c r="M9" s="80"/>
      <c r="N9" s="81"/>
      <c r="O9" s="79">
        <f t="shared" si="0"/>
        <v>172</v>
      </c>
      <c r="P9" s="80"/>
      <c r="Q9" s="80"/>
      <c r="R9" s="81"/>
      <c r="S9" s="76" t="s">
        <v>62</v>
      </c>
      <c r="T9" s="77"/>
      <c r="U9" s="77"/>
      <c r="V9" s="77"/>
      <c r="W9" s="77"/>
      <c r="X9" s="77"/>
      <c r="Y9" s="77"/>
      <c r="Z9" s="78"/>
      <c r="AA9" s="79">
        <v>61</v>
      </c>
      <c r="AB9" s="80"/>
      <c r="AC9" s="80"/>
      <c r="AD9" s="81"/>
      <c r="AE9" s="79">
        <v>59</v>
      </c>
      <c r="AF9" s="80"/>
      <c r="AG9" s="80"/>
      <c r="AH9" s="81"/>
      <c r="AI9" s="79">
        <v>68</v>
      </c>
      <c r="AJ9" s="80"/>
      <c r="AK9" s="80"/>
      <c r="AL9" s="81"/>
      <c r="AM9" s="82">
        <f t="shared" si="1"/>
        <v>127</v>
      </c>
      <c r="AN9" s="82"/>
      <c r="AO9" s="82"/>
      <c r="AP9" s="82"/>
      <c r="AR9" s="9"/>
    </row>
    <row r="10" spans="2:44" s="8" customFormat="1" ht="22.5" customHeight="1" x14ac:dyDescent="0.4">
      <c r="B10" s="76" t="s">
        <v>61</v>
      </c>
      <c r="C10" s="77"/>
      <c r="D10" s="77"/>
      <c r="E10" s="78"/>
      <c r="F10" s="79">
        <v>217</v>
      </c>
      <c r="G10" s="80"/>
      <c r="H10" s="81"/>
      <c r="I10" s="79">
        <v>190</v>
      </c>
      <c r="J10" s="80"/>
      <c r="K10" s="81"/>
      <c r="L10" s="79">
        <v>211</v>
      </c>
      <c r="M10" s="80"/>
      <c r="N10" s="81"/>
      <c r="O10" s="79">
        <f t="shared" si="0"/>
        <v>401</v>
      </c>
      <c r="P10" s="80"/>
      <c r="Q10" s="80"/>
      <c r="R10" s="81"/>
      <c r="S10" s="76" t="s">
        <v>60</v>
      </c>
      <c r="T10" s="77"/>
      <c r="U10" s="77"/>
      <c r="V10" s="77"/>
      <c r="W10" s="77"/>
      <c r="X10" s="77"/>
      <c r="Y10" s="77"/>
      <c r="Z10" s="78"/>
      <c r="AA10" s="79">
        <v>272</v>
      </c>
      <c r="AB10" s="80"/>
      <c r="AC10" s="80"/>
      <c r="AD10" s="81"/>
      <c r="AE10" s="79">
        <v>267</v>
      </c>
      <c r="AF10" s="80"/>
      <c r="AG10" s="80"/>
      <c r="AH10" s="81"/>
      <c r="AI10" s="79">
        <v>301</v>
      </c>
      <c r="AJ10" s="80"/>
      <c r="AK10" s="80"/>
      <c r="AL10" s="81"/>
      <c r="AM10" s="82">
        <f t="shared" si="1"/>
        <v>568</v>
      </c>
      <c r="AN10" s="82"/>
      <c r="AO10" s="82"/>
      <c r="AP10" s="82"/>
      <c r="AR10" s="9"/>
    </row>
    <row r="11" spans="2:44" s="8" customFormat="1" ht="22.5" customHeight="1" x14ac:dyDescent="0.4">
      <c r="B11" s="76" t="s">
        <v>59</v>
      </c>
      <c r="C11" s="77"/>
      <c r="D11" s="77"/>
      <c r="E11" s="78"/>
      <c r="F11" s="79">
        <v>115</v>
      </c>
      <c r="G11" s="80"/>
      <c r="H11" s="81"/>
      <c r="I11" s="79">
        <v>104</v>
      </c>
      <c r="J11" s="80"/>
      <c r="K11" s="81"/>
      <c r="L11" s="79">
        <v>119</v>
      </c>
      <c r="M11" s="80"/>
      <c r="N11" s="81"/>
      <c r="O11" s="79">
        <f t="shared" si="0"/>
        <v>223</v>
      </c>
      <c r="P11" s="80"/>
      <c r="Q11" s="80"/>
      <c r="R11" s="81"/>
      <c r="S11" s="76" t="s">
        <v>58</v>
      </c>
      <c r="T11" s="77"/>
      <c r="U11" s="77"/>
      <c r="V11" s="77"/>
      <c r="W11" s="77"/>
      <c r="X11" s="77"/>
      <c r="Y11" s="77"/>
      <c r="Z11" s="78"/>
      <c r="AA11" s="79">
        <v>434</v>
      </c>
      <c r="AB11" s="80"/>
      <c r="AC11" s="80"/>
      <c r="AD11" s="81"/>
      <c r="AE11" s="79">
        <v>476</v>
      </c>
      <c r="AF11" s="80"/>
      <c r="AG11" s="80"/>
      <c r="AH11" s="81"/>
      <c r="AI11" s="79">
        <v>516</v>
      </c>
      <c r="AJ11" s="80"/>
      <c r="AK11" s="80"/>
      <c r="AL11" s="81"/>
      <c r="AM11" s="82">
        <f t="shared" si="1"/>
        <v>992</v>
      </c>
      <c r="AN11" s="82"/>
      <c r="AO11" s="82"/>
      <c r="AP11" s="82"/>
      <c r="AR11" s="9"/>
    </row>
    <row r="12" spans="2:44" s="8" customFormat="1" ht="22.5" customHeight="1" x14ac:dyDescent="0.4">
      <c r="B12" s="76" t="s">
        <v>57</v>
      </c>
      <c r="C12" s="77"/>
      <c r="D12" s="77"/>
      <c r="E12" s="78"/>
      <c r="F12" s="79">
        <v>154</v>
      </c>
      <c r="G12" s="80"/>
      <c r="H12" s="81"/>
      <c r="I12" s="79">
        <v>157</v>
      </c>
      <c r="J12" s="80"/>
      <c r="K12" s="81"/>
      <c r="L12" s="79">
        <v>153</v>
      </c>
      <c r="M12" s="80"/>
      <c r="N12" s="81"/>
      <c r="O12" s="79">
        <f t="shared" si="0"/>
        <v>310</v>
      </c>
      <c r="P12" s="80"/>
      <c r="Q12" s="80"/>
      <c r="R12" s="81"/>
      <c r="S12" s="76" t="s">
        <v>56</v>
      </c>
      <c r="T12" s="77"/>
      <c r="U12" s="77"/>
      <c r="V12" s="77"/>
      <c r="W12" s="77"/>
      <c r="X12" s="77"/>
      <c r="Y12" s="77"/>
      <c r="Z12" s="78"/>
      <c r="AA12" s="79">
        <v>171</v>
      </c>
      <c r="AB12" s="80"/>
      <c r="AC12" s="80"/>
      <c r="AD12" s="81"/>
      <c r="AE12" s="79">
        <v>163</v>
      </c>
      <c r="AF12" s="80"/>
      <c r="AG12" s="80"/>
      <c r="AH12" s="81"/>
      <c r="AI12" s="79">
        <v>196</v>
      </c>
      <c r="AJ12" s="80"/>
      <c r="AK12" s="80"/>
      <c r="AL12" s="81"/>
      <c r="AM12" s="82">
        <f t="shared" si="1"/>
        <v>359</v>
      </c>
      <c r="AN12" s="82"/>
      <c r="AO12" s="82"/>
      <c r="AP12" s="82"/>
      <c r="AR12" s="9"/>
    </row>
    <row r="13" spans="2:44" s="8" customFormat="1" ht="22.5" customHeight="1" x14ac:dyDescent="0.4">
      <c r="B13" s="76" t="s">
        <v>55</v>
      </c>
      <c r="C13" s="77"/>
      <c r="D13" s="77"/>
      <c r="E13" s="78"/>
      <c r="F13" s="79">
        <v>97</v>
      </c>
      <c r="G13" s="80"/>
      <c r="H13" s="81"/>
      <c r="I13" s="79">
        <v>87</v>
      </c>
      <c r="J13" s="80"/>
      <c r="K13" s="81"/>
      <c r="L13" s="79">
        <v>91</v>
      </c>
      <c r="M13" s="80"/>
      <c r="N13" s="81"/>
      <c r="O13" s="79">
        <f t="shared" si="0"/>
        <v>178</v>
      </c>
      <c r="P13" s="80"/>
      <c r="Q13" s="80"/>
      <c r="R13" s="81"/>
      <c r="S13" s="76" t="s">
        <v>54</v>
      </c>
      <c r="T13" s="77"/>
      <c r="U13" s="77"/>
      <c r="V13" s="77"/>
      <c r="W13" s="77"/>
      <c r="X13" s="77"/>
      <c r="Y13" s="77"/>
      <c r="Z13" s="78"/>
      <c r="AA13" s="79">
        <v>133</v>
      </c>
      <c r="AB13" s="80"/>
      <c r="AC13" s="80"/>
      <c r="AD13" s="81"/>
      <c r="AE13" s="79">
        <v>130</v>
      </c>
      <c r="AF13" s="80"/>
      <c r="AG13" s="80"/>
      <c r="AH13" s="81"/>
      <c r="AI13" s="79">
        <v>135</v>
      </c>
      <c r="AJ13" s="80"/>
      <c r="AK13" s="80"/>
      <c r="AL13" s="81"/>
      <c r="AM13" s="82">
        <f t="shared" si="1"/>
        <v>265</v>
      </c>
      <c r="AN13" s="82"/>
      <c r="AO13" s="82"/>
      <c r="AP13" s="82"/>
      <c r="AR13" s="9"/>
    </row>
    <row r="14" spans="2:44" s="8" customFormat="1" ht="22.5" customHeight="1" x14ac:dyDescent="0.4">
      <c r="B14" s="76" t="s">
        <v>53</v>
      </c>
      <c r="C14" s="77"/>
      <c r="D14" s="77"/>
      <c r="E14" s="78"/>
      <c r="F14" s="79">
        <v>6</v>
      </c>
      <c r="G14" s="80"/>
      <c r="H14" s="81"/>
      <c r="I14" s="79">
        <v>6</v>
      </c>
      <c r="J14" s="80"/>
      <c r="K14" s="81"/>
      <c r="L14" s="79">
        <v>4</v>
      </c>
      <c r="M14" s="80"/>
      <c r="N14" s="81"/>
      <c r="O14" s="79">
        <f t="shared" si="0"/>
        <v>10</v>
      </c>
      <c r="P14" s="80"/>
      <c r="Q14" s="80"/>
      <c r="R14" s="81"/>
      <c r="S14" s="76" t="s">
        <v>52</v>
      </c>
      <c r="T14" s="77"/>
      <c r="U14" s="77"/>
      <c r="V14" s="77"/>
      <c r="W14" s="77"/>
      <c r="X14" s="77"/>
      <c r="Y14" s="77"/>
      <c r="Z14" s="78"/>
      <c r="AA14" s="79">
        <v>1392</v>
      </c>
      <c r="AB14" s="80"/>
      <c r="AC14" s="80"/>
      <c r="AD14" s="81"/>
      <c r="AE14" s="79">
        <v>1316</v>
      </c>
      <c r="AF14" s="80"/>
      <c r="AG14" s="80"/>
      <c r="AH14" s="81"/>
      <c r="AI14" s="79">
        <v>1509</v>
      </c>
      <c r="AJ14" s="80"/>
      <c r="AK14" s="80"/>
      <c r="AL14" s="81"/>
      <c r="AM14" s="82">
        <f t="shared" si="1"/>
        <v>2825</v>
      </c>
      <c r="AN14" s="82"/>
      <c r="AO14" s="82"/>
      <c r="AP14" s="82"/>
      <c r="AR14" s="9"/>
    </row>
    <row r="15" spans="2:44" s="8" customFormat="1" ht="22.5" customHeight="1" x14ac:dyDescent="0.4">
      <c r="B15" s="76" t="s">
        <v>51</v>
      </c>
      <c r="C15" s="77"/>
      <c r="D15" s="77"/>
      <c r="E15" s="78"/>
      <c r="F15" s="79">
        <v>251</v>
      </c>
      <c r="G15" s="80"/>
      <c r="H15" s="81"/>
      <c r="I15" s="79">
        <v>258</v>
      </c>
      <c r="J15" s="80"/>
      <c r="K15" s="81"/>
      <c r="L15" s="79">
        <v>288</v>
      </c>
      <c r="M15" s="80"/>
      <c r="N15" s="81"/>
      <c r="O15" s="79">
        <f t="shared" si="0"/>
        <v>546</v>
      </c>
      <c r="P15" s="80"/>
      <c r="Q15" s="80"/>
      <c r="R15" s="81"/>
      <c r="S15" s="76" t="s">
        <v>50</v>
      </c>
      <c r="T15" s="77"/>
      <c r="U15" s="77"/>
      <c r="V15" s="77"/>
      <c r="W15" s="77"/>
      <c r="X15" s="77"/>
      <c r="Y15" s="77"/>
      <c r="Z15" s="78"/>
      <c r="AA15" s="79">
        <v>7</v>
      </c>
      <c r="AB15" s="80"/>
      <c r="AC15" s="80"/>
      <c r="AD15" s="81"/>
      <c r="AE15" s="79">
        <v>3</v>
      </c>
      <c r="AF15" s="80"/>
      <c r="AG15" s="80"/>
      <c r="AH15" s="81"/>
      <c r="AI15" s="79">
        <v>10</v>
      </c>
      <c r="AJ15" s="80"/>
      <c r="AK15" s="80"/>
      <c r="AL15" s="81"/>
      <c r="AM15" s="82">
        <f t="shared" si="1"/>
        <v>13</v>
      </c>
      <c r="AN15" s="82"/>
      <c r="AO15" s="82"/>
      <c r="AP15" s="82"/>
      <c r="AR15" s="9"/>
    </row>
    <row r="16" spans="2:44" s="8" customFormat="1" ht="22.5" customHeight="1" x14ac:dyDescent="0.4">
      <c r="B16" s="76" t="s">
        <v>49</v>
      </c>
      <c r="C16" s="77"/>
      <c r="D16" s="77"/>
      <c r="E16" s="78"/>
      <c r="F16" s="79">
        <v>240</v>
      </c>
      <c r="G16" s="80"/>
      <c r="H16" s="81"/>
      <c r="I16" s="79">
        <v>222</v>
      </c>
      <c r="J16" s="80"/>
      <c r="K16" s="81"/>
      <c r="L16" s="79">
        <v>252</v>
      </c>
      <c r="M16" s="80"/>
      <c r="N16" s="81"/>
      <c r="O16" s="79">
        <f t="shared" si="0"/>
        <v>474</v>
      </c>
      <c r="P16" s="80"/>
      <c r="Q16" s="80"/>
      <c r="R16" s="81"/>
      <c r="S16" s="76" t="s">
        <v>48</v>
      </c>
      <c r="T16" s="77"/>
      <c r="U16" s="77"/>
      <c r="V16" s="77"/>
      <c r="W16" s="77"/>
      <c r="X16" s="77"/>
      <c r="Y16" s="77"/>
      <c r="Z16" s="78"/>
      <c r="AA16" s="79">
        <v>51</v>
      </c>
      <c r="AB16" s="80"/>
      <c r="AC16" s="80"/>
      <c r="AD16" s="81"/>
      <c r="AE16" s="79">
        <v>44</v>
      </c>
      <c r="AF16" s="80"/>
      <c r="AG16" s="80"/>
      <c r="AH16" s="81"/>
      <c r="AI16" s="79">
        <v>54</v>
      </c>
      <c r="AJ16" s="80"/>
      <c r="AK16" s="80"/>
      <c r="AL16" s="81"/>
      <c r="AM16" s="82">
        <f t="shared" si="1"/>
        <v>98</v>
      </c>
      <c r="AN16" s="82"/>
      <c r="AO16" s="82"/>
      <c r="AP16" s="82"/>
      <c r="AR16" s="9"/>
    </row>
    <row r="17" spans="2:47" s="8" customFormat="1" ht="22.5" customHeight="1" x14ac:dyDescent="0.4">
      <c r="B17" s="76" t="s">
        <v>47</v>
      </c>
      <c r="C17" s="77"/>
      <c r="D17" s="77"/>
      <c r="E17" s="78"/>
      <c r="F17" s="79">
        <v>116</v>
      </c>
      <c r="G17" s="80"/>
      <c r="H17" s="81"/>
      <c r="I17" s="79">
        <v>150</v>
      </c>
      <c r="J17" s="80"/>
      <c r="K17" s="81"/>
      <c r="L17" s="79">
        <v>174</v>
      </c>
      <c r="M17" s="80"/>
      <c r="N17" s="81"/>
      <c r="O17" s="79">
        <f t="shared" si="0"/>
        <v>324</v>
      </c>
      <c r="P17" s="80"/>
      <c r="Q17" s="80"/>
      <c r="R17" s="81"/>
      <c r="S17" s="76" t="s">
        <v>46</v>
      </c>
      <c r="T17" s="77"/>
      <c r="U17" s="77"/>
      <c r="V17" s="77"/>
      <c r="W17" s="77"/>
      <c r="X17" s="77"/>
      <c r="Y17" s="77"/>
      <c r="Z17" s="78"/>
      <c r="AA17" s="79">
        <v>253</v>
      </c>
      <c r="AB17" s="80"/>
      <c r="AC17" s="80"/>
      <c r="AD17" s="81"/>
      <c r="AE17" s="79">
        <v>228</v>
      </c>
      <c r="AF17" s="80"/>
      <c r="AG17" s="80"/>
      <c r="AH17" s="81"/>
      <c r="AI17" s="79">
        <v>268</v>
      </c>
      <c r="AJ17" s="80"/>
      <c r="AK17" s="80"/>
      <c r="AL17" s="81"/>
      <c r="AM17" s="82">
        <f t="shared" si="1"/>
        <v>496</v>
      </c>
      <c r="AN17" s="82"/>
      <c r="AO17" s="82"/>
      <c r="AP17" s="82"/>
      <c r="AR17" s="9"/>
    </row>
    <row r="18" spans="2:47" s="8" customFormat="1" ht="22.5" customHeight="1" x14ac:dyDescent="0.4">
      <c r="B18" s="76" t="s">
        <v>45</v>
      </c>
      <c r="C18" s="77"/>
      <c r="D18" s="77"/>
      <c r="E18" s="78"/>
      <c r="F18" s="79">
        <v>149</v>
      </c>
      <c r="G18" s="80"/>
      <c r="H18" s="81"/>
      <c r="I18" s="79">
        <v>155</v>
      </c>
      <c r="J18" s="80"/>
      <c r="K18" s="81"/>
      <c r="L18" s="79">
        <v>189</v>
      </c>
      <c r="M18" s="80"/>
      <c r="N18" s="81"/>
      <c r="O18" s="79">
        <f t="shared" si="0"/>
        <v>344</v>
      </c>
      <c r="P18" s="80"/>
      <c r="Q18" s="80"/>
      <c r="R18" s="81"/>
      <c r="S18" s="76" t="s">
        <v>44</v>
      </c>
      <c r="T18" s="77"/>
      <c r="U18" s="77"/>
      <c r="V18" s="77"/>
      <c r="W18" s="77"/>
      <c r="X18" s="77"/>
      <c r="Y18" s="77"/>
      <c r="Z18" s="78"/>
      <c r="AA18" s="79">
        <v>244</v>
      </c>
      <c r="AB18" s="80"/>
      <c r="AC18" s="80"/>
      <c r="AD18" s="81"/>
      <c r="AE18" s="79">
        <v>202</v>
      </c>
      <c r="AF18" s="80"/>
      <c r="AG18" s="80"/>
      <c r="AH18" s="81"/>
      <c r="AI18" s="79">
        <v>216</v>
      </c>
      <c r="AJ18" s="80"/>
      <c r="AK18" s="80"/>
      <c r="AL18" s="81"/>
      <c r="AM18" s="82">
        <f t="shared" si="1"/>
        <v>418</v>
      </c>
      <c r="AN18" s="82"/>
      <c r="AO18" s="82"/>
      <c r="AP18" s="82"/>
      <c r="AR18" s="9"/>
    </row>
    <row r="19" spans="2:47" s="8" customFormat="1" ht="22.5" customHeight="1" x14ac:dyDescent="0.4">
      <c r="B19" s="76" t="s">
        <v>43</v>
      </c>
      <c r="C19" s="77"/>
      <c r="D19" s="77"/>
      <c r="E19" s="78"/>
      <c r="F19" s="79">
        <v>151</v>
      </c>
      <c r="G19" s="80"/>
      <c r="H19" s="81"/>
      <c r="I19" s="79">
        <v>137</v>
      </c>
      <c r="J19" s="80"/>
      <c r="K19" s="81"/>
      <c r="L19" s="79">
        <v>162</v>
      </c>
      <c r="M19" s="80"/>
      <c r="N19" s="81"/>
      <c r="O19" s="79">
        <f t="shared" si="0"/>
        <v>299</v>
      </c>
      <c r="P19" s="80"/>
      <c r="Q19" s="80"/>
      <c r="R19" s="81"/>
      <c r="S19" s="76" t="s">
        <v>42</v>
      </c>
      <c r="T19" s="77"/>
      <c r="U19" s="77"/>
      <c r="V19" s="77"/>
      <c r="W19" s="77"/>
      <c r="X19" s="77"/>
      <c r="Y19" s="77"/>
      <c r="Z19" s="78"/>
      <c r="AA19" s="79">
        <v>74</v>
      </c>
      <c r="AB19" s="80"/>
      <c r="AC19" s="80"/>
      <c r="AD19" s="81"/>
      <c r="AE19" s="79">
        <v>52</v>
      </c>
      <c r="AF19" s="80"/>
      <c r="AG19" s="80"/>
      <c r="AH19" s="81"/>
      <c r="AI19" s="79">
        <v>67</v>
      </c>
      <c r="AJ19" s="80"/>
      <c r="AK19" s="80"/>
      <c r="AL19" s="81"/>
      <c r="AM19" s="82">
        <f t="shared" si="1"/>
        <v>119</v>
      </c>
      <c r="AN19" s="82"/>
      <c r="AO19" s="82"/>
      <c r="AP19" s="82"/>
      <c r="AR19" s="9"/>
    </row>
    <row r="20" spans="2:47" s="8" customFormat="1" ht="22.5" customHeight="1" x14ac:dyDescent="0.4">
      <c r="B20" s="76" t="s">
        <v>41</v>
      </c>
      <c r="C20" s="77"/>
      <c r="D20" s="77"/>
      <c r="E20" s="78"/>
      <c r="F20" s="79">
        <v>76</v>
      </c>
      <c r="G20" s="80"/>
      <c r="H20" s="81"/>
      <c r="I20" s="79">
        <v>72</v>
      </c>
      <c r="J20" s="80"/>
      <c r="K20" s="81"/>
      <c r="L20" s="79">
        <v>67</v>
      </c>
      <c r="M20" s="80"/>
      <c r="N20" s="81"/>
      <c r="O20" s="79">
        <f t="shared" si="0"/>
        <v>139</v>
      </c>
      <c r="P20" s="80"/>
      <c r="Q20" s="80"/>
      <c r="R20" s="81"/>
      <c r="S20" s="76" t="s">
        <v>40</v>
      </c>
      <c r="T20" s="77"/>
      <c r="U20" s="77"/>
      <c r="V20" s="77"/>
      <c r="W20" s="77"/>
      <c r="X20" s="77"/>
      <c r="Y20" s="77"/>
      <c r="Z20" s="78"/>
      <c r="AA20" s="79">
        <v>113</v>
      </c>
      <c r="AB20" s="80"/>
      <c r="AC20" s="80"/>
      <c r="AD20" s="81"/>
      <c r="AE20" s="79">
        <v>100</v>
      </c>
      <c r="AF20" s="80"/>
      <c r="AG20" s="80"/>
      <c r="AH20" s="81"/>
      <c r="AI20" s="79">
        <v>130</v>
      </c>
      <c r="AJ20" s="80"/>
      <c r="AK20" s="80"/>
      <c r="AL20" s="81"/>
      <c r="AM20" s="82">
        <f t="shared" si="1"/>
        <v>230</v>
      </c>
      <c r="AN20" s="82"/>
      <c r="AO20" s="82"/>
      <c r="AP20" s="82"/>
      <c r="AR20" s="9"/>
    </row>
    <row r="21" spans="2:47" s="8" customFormat="1" ht="22.5" customHeight="1" x14ac:dyDescent="0.4">
      <c r="B21" s="76" t="s">
        <v>39</v>
      </c>
      <c r="C21" s="77"/>
      <c r="D21" s="77"/>
      <c r="E21" s="78"/>
      <c r="F21" s="79">
        <v>79</v>
      </c>
      <c r="G21" s="80"/>
      <c r="H21" s="81"/>
      <c r="I21" s="79">
        <v>49</v>
      </c>
      <c r="J21" s="80"/>
      <c r="K21" s="81"/>
      <c r="L21" s="79">
        <v>72</v>
      </c>
      <c r="M21" s="80"/>
      <c r="N21" s="81"/>
      <c r="O21" s="79">
        <f t="shared" si="0"/>
        <v>121</v>
      </c>
      <c r="P21" s="80"/>
      <c r="Q21" s="80"/>
      <c r="R21" s="81"/>
      <c r="S21" s="76" t="s">
        <v>38</v>
      </c>
      <c r="T21" s="77"/>
      <c r="U21" s="77"/>
      <c r="V21" s="77"/>
      <c r="W21" s="77"/>
      <c r="X21" s="77"/>
      <c r="Y21" s="77"/>
      <c r="Z21" s="78"/>
      <c r="AA21" s="79">
        <v>118</v>
      </c>
      <c r="AB21" s="80"/>
      <c r="AC21" s="80"/>
      <c r="AD21" s="81"/>
      <c r="AE21" s="79">
        <v>104</v>
      </c>
      <c r="AF21" s="80"/>
      <c r="AG21" s="80"/>
      <c r="AH21" s="81"/>
      <c r="AI21" s="79">
        <v>121</v>
      </c>
      <c r="AJ21" s="80"/>
      <c r="AK21" s="80"/>
      <c r="AL21" s="81"/>
      <c r="AM21" s="82">
        <f t="shared" si="1"/>
        <v>225</v>
      </c>
      <c r="AN21" s="82"/>
      <c r="AO21" s="82"/>
      <c r="AP21" s="82"/>
      <c r="AR21" s="9"/>
    </row>
    <row r="22" spans="2:47" s="8" customFormat="1" ht="22.5" customHeight="1" x14ac:dyDescent="0.4">
      <c r="B22" s="76" t="s">
        <v>37</v>
      </c>
      <c r="C22" s="77"/>
      <c r="D22" s="77"/>
      <c r="E22" s="78"/>
      <c r="F22" s="79">
        <v>37</v>
      </c>
      <c r="G22" s="80"/>
      <c r="H22" s="81"/>
      <c r="I22" s="79">
        <v>34</v>
      </c>
      <c r="J22" s="80"/>
      <c r="K22" s="81"/>
      <c r="L22" s="79">
        <v>36</v>
      </c>
      <c r="M22" s="80"/>
      <c r="N22" s="81"/>
      <c r="O22" s="79">
        <f t="shared" si="0"/>
        <v>70</v>
      </c>
      <c r="P22" s="80"/>
      <c r="Q22" s="80"/>
      <c r="R22" s="81"/>
      <c r="S22" s="76" t="s">
        <v>36</v>
      </c>
      <c r="T22" s="77"/>
      <c r="U22" s="77"/>
      <c r="V22" s="77"/>
      <c r="W22" s="77"/>
      <c r="X22" s="77"/>
      <c r="Y22" s="77"/>
      <c r="Z22" s="78"/>
      <c r="AA22" s="79">
        <v>252</v>
      </c>
      <c r="AB22" s="80"/>
      <c r="AC22" s="80"/>
      <c r="AD22" s="81"/>
      <c r="AE22" s="79">
        <v>256</v>
      </c>
      <c r="AF22" s="80"/>
      <c r="AG22" s="80"/>
      <c r="AH22" s="81"/>
      <c r="AI22" s="79">
        <v>298</v>
      </c>
      <c r="AJ22" s="80"/>
      <c r="AK22" s="80"/>
      <c r="AL22" s="81"/>
      <c r="AM22" s="82">
        <f t="shared" si="1"/>
        <v>554</v>
      </c>
      <c r="AN22" s="82"/>
      <c r="AO22" s="82"/>
      <c r="AP22" s="82"/>
      <c r="AR22" s="9"/>
    </row>
    <row r="23" spans="2:47" s="8" customFormat="1" ht="22.5" customHeight="1" x14ac:dyDescent="0.4">
      <c r="B23" s="76" t="s">
        <v>35</v>
      </c>
      <c r="C23" s="77"/>
      <c r="D23" s="77"/>
      <c r="E23" s="78"/>
      <c r="F23" s="79">
        <v>187</v>
      </c>
      <c r="G23" s="80"/>
      <c r="H23" s="81"/>
      <c r="I23" s="79">
        <v>167</v>
      </c>
      <c r="J23" s="80"/>
      <c r="K23" s="81"/>
      <c r="L23" s="79">
        <v>190</v>
      </c>
      <c r="M23" s="80"/>
      <c r="N23" s="81"/>
      <c r="O23" s="79">
        <f t="shared" si="0"/>
        <v>357</v>
      </c>
      <c r="P23" s="80"/>
      <c r="Q23" s="80"/>
      <c r="R23" s="81"/>
      <c r="S23" s="76" t="s">
        <v>34</v>
      </c>
      <c r="T23" s="77"/>
      <c r="U23" s="77"/>
      <c r="V23" s="77"/>
      <c r="W23" s="77"/>
      <c r="X23" s="77"/>
      <c r="Y23" s="77"/>
      <c r="Z23" s="78"/>
      <c r="AA23" s="79">
        <v>24</v>
      </c>
      <c r="AB23" s="80"/>
      <c r="AC23" s="80"/>
      <c r="AD23" s="81"/>
      <c r="AE23" s="79">
        <v>17</v>
      </c>
      <c r="AF23" s="80"/>
      <c r="AG23" s="80"/>
      <c r="AH23" s="81"/>
      <c r="AI23" s="79">
        <v>17</v>
      </c>
      <c r="AJ23" s="80"/>
      <c r="AK23" s="80"/>
      <c r="AL23" s="81"/>
      <c r="AM23" s="82">
        <f t="shared" si="1"/>
        <v>34</v>
      </c>
      <c r="AN23" s="82"/>
      <c r="AO23" s="82"/>
      <c r="AP23" s="82"/>
      <c r="AR23" s="9"/>
    </row>
    <row r="24" spans="2:47" s="8" customFormat="1" ht="22.5" customHeight="1" x14ac:dyDescent="0.4">
      <c r="B24" s="76" t="s">
        <v>33</v>
      </c>
      <c r="C24" s="77"/>
      <c r="D24" s="77"/>
      <c r="E24" s="78"/>
      <c r="F24" s="79">
        <v>227</v>
      </c>
      <c r="G24" s="80"/>
      <c r="H24" s="81"/>
      <c r="I24" s="79">
        <v>253</v>
      </c>
      <c r="J24" s="80"/>
      <c r="K24" s="81"/>
      <c r="L24" s="79">
        <v>246</v>
      </c>
      <c r="M24" s="80"/>
      <c r="N24" s="81"/>
      <c r="O24" s="79">
        <f t="shared" si="0"/>
        <v>499</v>
      </c>
      <c r="P24" s="80"/>
      <c r="Q24" s="80"/>
      <c r="R24" s="81"/>
      <c r="S24" s="76" t="s">
        <v>32</v>
      </c>
      <c r="T24" s="77"/>
      <c r="U24" s="77"/>
      <c r="V24" s="77"/>
      <c r="W24" s="77"/>
      <c r="X24" s="77"/>
      <c r="Y24" s="77"/>
      <c r="Z24" s="78"/>
      <c r="AA24" s="79">
        <v>152</v>
      </c>
      <c r="AB24" s="80"/>
      <c r="AC24" s="80"/>
      <c r="AD24" s="81"/>
      <c r="AE24" s="79">
        <v>137</v>
      </c>
      <c r="AF24" s="80"/>
      <c r="AG24" s="80"/>
      <c r="AH24" s="81"/>
      <c r="AI24" s="79">
        <v>147</v>
      </c>
      <c r="AJ24" s="80"/>
      <c r="AK24" s="80"/>
      <c r="AL24" s="81"/>
      <c r="AM24" s="82">
        <f t="shared" si="1"/>
        <v>284</v>
      </c>
      <c r="AN24" s="82"/>
      <c r="AO24" s="82"/>
      <c r="AP24" s="82"/>
      <c r="AR24" s="9"/>
    </row>
    <row r="25" spans="2:47" s="8" customFormat="1" ht="22.5" customHeight="1" x14ac:dyDescent="0.4">
      <c r="B25" s="76" t="s">
        <v>31</v>
      </c>
      <c r="C25" s="77"/>
      <c r="D25" s="77"/>
      <c r="E25" s="78"/>
      <c r="F25" s="79">
        <v>184</v>
      </c>
      <c r="G25" s="80"/>
      <c r="H25" s="81"/>
      <c r="I25" s="79">
        <v>172</v>
      </c>
      <c r="J25" s="80"/>
      <c r="K25" s="81"/>
      <c r="L25" s="79">
        <v>188</v>
      </c>
      <c r="M25" s="80"/>
      <c r="N25" s="81"/>
      <c r="O25" s="79">
        <f t="shared" si="0"/>
        <v>360</v>
      </c>
      <c r="P25" s="80"/>
      <c r="Q25" s="80"/>
      <c r="R25" s="81"/>
      <c r="S25" s="76" t="s">
        <v>30</v>
      </c>
      <c r="T25" s="77"/>
      <c r="U25" s="77"/>
      <c r="V25" s="77"/>
      <c r="W25" s="77"/>
      <c r="X25" s="77"/>
      <c r="Y25" s="77"/>
      <c r="Z25" s="78"/>
      <c r="AA25" s="79">
        <v>238</v>
      </c>
      <c r="AB25" s="80"/>
      <c r="AC25" s="80"/>
      <c r="AD25" s="81"/>
      <c r="AE25" s="79">
        <v>190</v>
      </c>
      <c r="AF25" s="80"/>
      <c r="AG25" s="80"/>
      <c r="AH25" s="81"/>
      <c r="AI25" s="79">
        <v>198</v>
      </c>
      <c r="AJ25" s="80"/>
      <c r="AK25" s="80"/>
      <c r="AL25" s="81"/>
      <c r="AM25" s="82">
        <f t="shared" si="1"/>
        <v>388</v>
      </c>
      <c r="AN25" s="82"/>
      <c r="AO25" s="82"/>
      <c r="AP25" s="82"/>
      <c r="AR25" s="9"/>
    </row>
    <row r="26" spans="2:47" s="8" customFormat="1" ht="22.5" customHeight="1" x14ac:dyDescent="0.4">
      <c r="B26" s="76" t="s">
        <v>29</v>
      </c>
      <c r="C26" s="77"/>
      <c r="D26" s="77"/>
      <c r="E26" s="78"/>
      <c r="F26" s="79">
        <v>169</v>
      </c>
      <c r="G26" s="80"/>
      <c r="H26" s="81"/>
      <c r="I26" s="79">
        <v>164</v>
      </c>
      <c r="J26" s="80"/>
      <c r="K26" s="81"/>
      <c r="L26" s="79">
        <v>189</v>
      </c>
      <c r="M26" s="80"/>
      <c r="N26" s="81"/>
      <c r="O26" s="79">
        <f t="shared" si="0"/>
        <v>353</v>
      </c>
      <c r="P26" s="80"/>
      <c r="Q26" s="80"/>
      <c r="R26" s="81"/>
      <c r="S26" s="76" t="s">
        <v>28</v>
      </c>
      <c r="T26" s="77"/>
      <c r="U26" s="77"/>
      <c r="V26" s="77"/>
      <c r="W26" s="77"/>
      <c r="X26" s="77"/>
      <c r="Y26" s="77"/>
      <c r="Z26" s="78"/>
      <c r="AA26" s="79">
        <v>158</v>
      </c>
      <c r="AB26" s="80"/>
      <c r="AC26" s="80"/>
      <c r="AD26" s="81"/>
      <c r="AE26" s="79">
        <v>141</v>
      </c>
      <c r="AF26" s="80"/>
      <c r="AG26" s="80"/>
      <c r="AH26" s="81"/>
      <c r="AI26" s="79">
        <v>160</v>
      </c>
      <c r="AJ26" s="80"/>
      <c r="AK26" s="80"/>
      <c r="AL26" s="81"/>
      <c r="AM26" s="82">
        <f t="shared" si="1"/>
        <v>301</v>
      </c>
      <c r="AN26" s="82"/>
      <c r="AO26" s="82"/>
      <c r="AP26" s="82"/>
      <c r="AR26" s="9"/>
    </row>
    <row r="27" spans="2:47" s="8" customFormat="1" ht="22.5" customHeight="1" x14ac:dyDescent="0.4">
      <c r="B27" s="76" t="s">
        <v>27</v>
      </c>
      <c r="C27" s="77"/>
      <c r="D27" s="77"/>
      <c r="E27" s="78"/>
      <c r="F27" s="79">
        <v>137</v>
      </c>
      <c r="G27" s="80"/>
      <c r="H27" s="81"/>
      <c r="I27" s="79">
        <v>126</v>
      </c>
      <c r="J27" s="80"/>
      <c r="K27" s="81"/>
      <c r="L27" s="79">
        <v>153</v>
      </c>
      <c r="M27" s="80"/>
      <c r="N27" s="81"/>
      <c r="O27" s="79">
        <f t="shared" si="0"/>
        <v>279</v>
      </c>
      <c r="P27" s="80"/>
      <c r="Q27" s="80"/>
      <c r="R27" s="81"/>
      <c r="S27" s="76" t="s">
        <v>26</v>
      </c>
      <c r="T27" s="77"/>
      <c r="U27" s="77"/>
      <c r="V27" s="77"/>
      <c r="W27" s="77"/>
      <c r="X27" s="77"/>
      <c r="Y27" s="77"/>
      <c r="Z27" s="78"/>
      <c r="AA27" s="79">
        <v>193</v>
      </c>
      <c r="AB27" s="80"/>
      <c r="AC27" s="80"/>
      <c r="AD27" s="81"/>
      <c r="AE27" s="79">
        <v>167</v>
      </c>
      <c r="AF27" s="80"/>
      <c r="AG27" s="80"/>
      <c r="AH27" s="81"/>
      <c r="AI27" s="79">
        <v>129</v>
      </c>
      <c r="AJ27" s="80"/>
      <c r="AK27" s="80"/>
      <c r="AL27" s="81"/>
      <c r="AM27" s="82">
        <f t="shared" si="1"/>
        <v>296</v>
      </c>
      <c r="AN27" s="82"/>
      <c r="AO27" s="82"/>
      <c r="AP27" s="82"/>
      <c r="AR27" s="9"/>
    </row>
    <row r="28" spans="2:47" s="8" customFormat="1" ht="22.5" customHeight="1" x14ac:dyDescent="0.4">
      <c r="B28" s="76" t="s">
        <v>25</v>
      </c>
      <c r="C28" s="77"/>
      <c r="D28" s="77"/>
      <c r="E28" s="78"/>
      <c r="F28" s="79">
        <v>60</v>
      </c>
      <c r="G28" s="80"/>
      <c r="H28" s="81"/>
      <c r="I28" s="79">
        <v>49</v>
      </c>
      <c r="J28" s="80"/>
      <c r="K28" s="81"/>
      <c r="L28" s="79">
        <v>62</v>
      </c>
      <c r="M28" s="80"/>
      <c r="N28" s="81"/>
      <c r="O28" s="79">
        <f t="shared" si="0"/>
        <v>111</v>
      </c>
      <c r="P28" s="80"/>
      <c r="Q28" s="80"/>
      <c r="R28" s="81"/>
      <c r="S28" s="76" t="s">
        <v>24</v>
      </c>
      <c r="T28" s="77"/>
      <c r="U28" s="77"/>
      <c r="V28" s="77"/>
      <c r="W28" s="77"/>
      <c r="X28" s="77"/>
      <c r="Y28" s="77"/>
      <c r="Z28" s="78"/>
      <c r="AA28" s="79">
        <v>213</v>
      </c>
      <c r="AB28" s="80"/>
      <c r="AC28" s="80"/>
      <c r="AD28" s="81"/>
      <c r="AE28" s="79">
        <v>183</v>
      </c>
      <c r="AF28" s="80"/>
      <c r="AG28" s="80"/>
      <c r="AH28" s="81"/>
      <c r="AI28" s="79">
        <v>218</v>
      </c>
      <c r="AJ28" s="80"/>
      <c r="AK28" s="80"/>
      <c r="AL28" s="81"/>
      <c r="AM28" s="82">
        <f t="shared" si="1"/>
        <v>401</v>
      </c>
      <c r="AN28" s="82"/>
      <c r="AO28" s="82"/>
      <c r="AP28" s="82"/>
      <c r="AR28" s="13"/>
      <c r="AS28" s="13" t="s">
        <v>23</v>
      </c>
      <c r="AT28" s="13" t="s">
        <v>22</v>
      </c>
      <c r="AU28" s="13" t="s">
        <v>4</v>
      </c>
    </row>
    <row r="29" spans="2:47" s="8" customFormat="1" ht="22.5" customHeight="1" x14ac:dyDescent="0.4">
      <c r="B29" s="76" t="s">
        <v>21</v>
      </c>
      <c r="C29" s="77"/>
      <c r="D29" s="77"/>
      <c r="E29" s="78"/>
      <c r="F29" s="79">
        <v>83</v>
      </c>
      <c r="G29" s="80"/>
      <c r="H29" s="81"/>
      <c r="I29" s="79">
        <v>71</v>
      </c>
      <c r="J29" s="80"/>
      <c r="K29" s="81"/>
      <c r="L29" s="79">
        <v>90</v>
      </c>
      <c r="M29" s="80"/>
      <c r="N29" s="81"/>
      <c r="O29" s="79">
        <f t="shared" si="0"/>
        <v>161</v>
      </c>
      <c r="P29" s="80"/>
      <c r="Q29" s="80"/>
      <c r="R29" s="81"/>
      <c r="S29" s="76" t="s">
        <v>20</v>
      </c>
      <c r="T29" s="77"/>
      <c r="U29" s="77"/>
      <c r="V29" s="77"/>
      <c r="W29" s="77"/>
      <c r="X29" s="77"/>
      <c r="Y29" s="77"/>
      <c r="Z29" s="78"/>
      <c r="AA29" s="79">
        <v>229</v>
      </c>
      <c r="AB29" s="80"/>
      <c r="AC29" s="80"/>
      <c r="AD29" s="81"/>
      <c r="AE29" s="79">
        <v>245</v>
      </c>
      <c r="AF29" s="80"/>
      <c r="AG29" s="80"/>
      <c r="AH29" s="81"/>
      <c r="AI29" s="79">
        <v>178</v>
      </c>
      <c r="AJ29" s="80"/>
      <c r="AK29" s="80"/>
      <c r="AL29" s="81"/>
      <c r="AM29" s="82">
        <f t="shared" si="1"/>
        <v>423</v>
      </c>
      <c r="AN29" s="82"/>
      <c r="AO29" s="82"/>
      <c r="AP29" s="82"/>
      <c r="AR29" s="13" t="s">
        <v>8</v>
      </c>
      <c r="AS29" s="11">
        <f>AE31</f>
        <v>12104</v>
      </c>
      <c r="AT29" s="11">
        <v>4324</v>
      </c>
      <c r="AU29" s="10">
        <f>IF(OR(AS29=0,AT29=0),"",ROUNDDOWN(AT29/AS29,4))</f>
        <v>0.35720000000000002</v>
      </c>
    </row>
    <row r="30" spans="2:47" s="8" customFormat="1" ht="22.5" customHeight="1" x14ac:dyDescent="0.4">
      <c r="B30" s="76" t="s">
        <v>19</v>
      </c>
      <c r="C30" s="77"/>
      <c r="D30" s="77"/>
      <c r="E30" s="78"/>
      <c r="F30" s="79">
        <v>1484</v>
      </c>
      <c r="G30" s="80"/>
      <c r="H30" s="81"/>
      <c r="I30" s="79">
        <v>1530</v>
      </c>
      <c r="J30" s="80"/>
      <c r="K30" s="81"/>
      <c r="L30" s="79">
        <v>1653</v>
      </c>
      <c r="M30" s="80"/>
      <c r="N30" s="81"/>
      <c r="O30" s="79">
        <f t="shared" si="0"/>
        <v>3183</v>
      </c>
      <c r="P30" s="80"/>
      <c r="Q30" s="80"/>
      <c r="R30" s="81"/>
      <c r="S30" s="76" t="s">
        <v>18</v>
      </c>
      <c r="T30" s="77"/>
      <c r="U30" s="77"/>
      <c r="V30" s="77"/>
      <c r="W30" s="77"/>
      <c r="X30" s="77"/>
      <c r="Y30" s="77"/>
      <c r="Z30" s="78"/>
      <c r="AA30" s="79">
        <v>43</v>
      </c>
      <c r="AB30" s="80"/>
      <c r="AC30" s="80"/>
      <c r="AD30" s="81"/>
      <c r="AE30" s="79">
        <v>44</v>
      </c>
      <c r="AF30" s="80"/>
      <c r="AG30" s="80"/>
      <c r="AH30" s="81"/>
      <c r="AI30" s="79">
        <v>50</v>
      </c>
      <c r="AJ30" s="80"/>
      <c r="AK30" s="80"/>
      <c r="AL30" s="81"/>
      <c r="AM30" s="82">
        <f t="shared" si="1"/>
        <v>94</v>
      </c>
      <c r="AN30" s="82"/>
      <c r="AO30" s="82"/>
      <c r="AP30" s="82"/>
      <c r="AR30" s="13" t="s">
        <v>6</v>
      </c>
      <c r="AS30" s="11">
        <f>AI31</f>
        <v>13266</v>
      </c>
      <c r="AT30" s="11">
        <v>5904</v>
      </c>
      <c r="AU30" s="10">
        <f>IF(OR(AS30=0,AT30=0),"",ROUNDDOWN(AT30/AS30,4))</f>
        <v>0.44500000000000001</v>
      </c>
    </row>
    <row r="31" spans="2:47" s="8" customFormat="1" ht="22.5" customHeight="1" x14ac:dyDescent="0.4">
      <c r="B31" s="76" t="s">
        <v>17</v>
      </c>
      <c r="C31" s="77"/>
      <c r="D31" s="77"/>
      <c r="E31" s="78"/>
      <c r="F31" s="79">
        <v>540</v>
      </c>
      <c r="G31" s="80"/>
      <c r="H31" s="81"/>
      <c r="I31" s="79">
        <v>573</v>
      </c>
      <c r="J31" s="80"/>
      <c r="K31" s="81"/>
      <c r="L31" s="79">
        <v>602</v>
      </c>
      <c r="M31" s="80"/>
      <c r="N31" s="81"/>
      <c r="O31" s="79">
        <f t="shared" si="0"/>
        <v>1175</v>
      </c>
      <c r="P31" s="80"/>
      <c r="Q31" s="80"/>
      <c r="R31" s="81"/>
      <c r="S31" s="76" t="s">
        <v>16</v>
      </c>
      <c r="T31" s="77"/>
      <c r="U31" s="77"/>
      <c r="V31" s="77"/>
      <c r="W31" s="77"/>
      <c r="X31" s="77"/>
      <c r="Y31" s="77"/>
      <c r="Z31" s="78"/>
      <c r="AA31" s="89">
        <f>SUM(F8:H32,AA8:AD30)</f>
        <v>12356</v>
      </c>
      <c r="AB31" s="80"/>
      <c r="AC31" s="80"/>
      <c r="AD31" s="81"/>
      <c r="AE31" s="79">
        <f>SUM(I8:K32,AE8:AH30)</f>
        <v>12104</v>
      </c>
      <c r="AF31" s="80"/>
      <c r="AG31" s="80"/>
      <c r="AH31" s="81"/>
      <c r="AI31" s="79">
        <f>SUM(L8:N32,AI8:AL30)</f>
        <v>13266</v>
      </c>
      <c r="AJ31" s="80"/>
      <c r="AK31" s="80"/>
      <c r="AL31" s="81"/>
      <c r="AM31" s="82">
        <f t="shared" si="1"/>
        <v>25370</v>
      </c>
      <c r="AN31" s="82"/>
      <c r="AO31" s="82"/>
      <c r="AP31" s="82"/>
      <c r="AR31" s="13" t="s">
        <v>15</v>
      </c>
      <c r="AS31" s="11">
        <f>AM31</f>
        <v>25370</v>
      </c>
      <c r="AT31" s="11">
        <f>AT29+AT30</f>
        <v>10228</v>
      </c>
      <c r="AU31" s="10">
        <f>IF(OR(AS31=0,AT31=0),"",ROUNDDOWN(AT31/AS31,4))</f>
        <v>0.40310000000000001</v>
      </c>
    </row>
    <row r="32" spans="2:47" s="8" customFormat="1" ht="22.5" customHeight="1" x14ac:dyDescent="0.4">
      <c r="B32" s="90" t="s">
        <v>14</v>
      </c>
      <c r="C32" s="91"/>
      <c r="D32" s="91"/>
      <c r="E32" s="92"/>
      <c r="F32" s="93">
        <v>452</v>
      </c>
      <c r="G32" s="94"/>
      <c r="H32" s="95"/>
      <c r="I32" s="93">
        <v>438</v>
      </c>
      <c r="J32" s="94"/>
      <c r="K32" s="95"/>
      <c r="L32" s="93">
        <v>471</v>
      </c>
      <c r="M32" s="94"/>
      <c r="N32" s="95"/>
      <c r="O32" s="93">
        <f t="shared" si="0"/>
        <v>909</v>
      </c>
      <c r="P32" s="94"/>
      <c r="Q32" s="94"/>
      <c r="R32" s="95"/>
      <c r="S32" s="90"/>
      <c r="T32" s="91"/>
      <c r="U32" s="91"/>
      <c r="V32" s="91"/>
      <c r="W32" s="91"/>
      <c r="X32" s="91"/>
      <c r="Y32" s="91"/>
      <c r="Z32" s="92"/>
      <c r="AA32" s="93"/>
      <c r="AB32" s="94"/>
      <c r="AC32" s="94"/>
      <c r="AD32" s="95"/>
      <c r="AE32" s="93"/>
      <c r="AF32" s="94"/>
      <c r="AG32" s="94"/>
      <c r="AH32" s="95"/>
      <c r="AI32" s="96"/>
      <c r="AJ32" s="96"/>
      <c r="AK32" s="96"/>
      <c r="AL32" s="96"/>
      <c r="AM32" s="96"/>
      <c r="AN32" s="96"/>
      <c r="AO32" s="96"/>
      <c r="AP32" s="96"/>
      <c r="AR32" s="9"/>
    </row>
    <row r="33" spans="3:39" ht="15.75" customHeight="1" x14ac:dyDescent="0.4"/>
    <row r="34" spans="3:39" ht="18.75" customHeight="1" x14ac:dyDescent="0.4">
      <c r="D34" s="6" t="s">
        <v>12</v>
      </c>
      <c r="E34" s="99">
        <f>AM31-25422</f>
        <v>-52</v>
      </c>
      <c r="F34" s="99"/>
      <c r="G34" s="1" t="s">
        <v>0</v>
      </c>
      <c r="L34" s="1" t="s">
        <v>11</v>
      </c>
      <c r="O34" s="97">
        <f>AM31-25953</f>
        <v>-583</v>
      </c>
      <c r="P34" s="97"/>
      <c r="Q34" s="97"/>
      <c r="R34" s="97"/>
      <c r="S34" s="1" t="s">
        <v>0</v>
      </c>
      <c r="AG34" s="6" t="s">
        <v>13</v>
      </c>
      <c r="AH34" s="68">
        <f>AT31</f>
        <v>10228</v>
      </c>
      <c r="AI34" s="68"/>
      <c r="AJ34" s="68"/>
      <c r="AK34" s="68"/>
      <c r="AL34" s="68"/>
      <c r="AM34" s="1" t="s">
        <v>0</v>
      </c>
    </row>
    <row r="35" spans="3:39" ht="6" customHeight="1" x14ac:dyDescent="0.4"/>
    <row r="36" spans="3:39" ht="18.75" customHeight="1" x14ac:dyDescent="0.4">
      <c r="D36" s="6" t="s">
        <v>12</v>
      </c>
      <c r="E36" s="97">
        <f>AA31-12366</f>
        <v>-10</v>
      </c>
      <c r="F36" s="97"/>
      <c r="G36" s="1" t="s">
        <v>10</v>
      </c>
      <c r="L36" s="1" t="s">
        <v>11</v>
      </c>
      <c r="O36" s="97">
        <f>AA31-12488</f>
        <v>-132</v>
      </c>
      <c r="P36" s="97"/>
      <c r="Q36" s="97"/>
      <c r="R36" s="97"/>
      <c r="S36" s="1" t="s">
        <v>10</v>
      </c>
      <c r="Y36" s="1" t="s">
        <v>75</v>
      </c>
      <c r="AG36" s="6" t="s">
        <v>8</v>
      </c>
      <c r="AH36" s="68">
        <f>AT29</f>
        <v>4324</v>
      </c>
      <c r="AI36" s="68"/>
      <c r="AJ36" s="68"/>
      <c r="AK36" s="68"/>
      <c r="AL36" s="68"/>
      <c r="AM36" s="1" t="s">
        <v>0</v>
      </c>
    </row>
    <row r="37" spans="3:39" ht="6" customHeight="1" x14ac:dyDescent="0.4">
      <c r="AG37" s="6"/>
    </row>
    <row r="38" spans="3:39" ht="18.75" customHeight="1" x14ac:dyDescent="0.4">
      <c r="C38" s="14" t="s">
        <v>7</v>
      </c>
      <c r="AG38" s="6" t="s">
        <v>6</v>
      </c>
      <c r="AH38" s="68">
        <f>AT30</f>
        <v>5904</v>
      </c>
      <c r="AI38" s="68"/>
      <c r="AJ38" s="68"/>
      <c r="AK38" s="68"/>
      <c r="AL38" s="68"/>
      <c r="AM38" s="1" t="s">
        <v>0</v>
      </c>
    </row>
    <row r="39" spans="3:39" ht="6" customHeight="1" x14ac:dyDescent="0.4">
      <c r="AG39" s="6"/>
    </row>
    <row r="40" spans="3:39" ht="18.75" customHeight="1" x14ac:dyDescent="0.4">
      <c r="C40" s="5" t="s">
        <v>5</v>
      </c>
      <c r="AG40" s="6" t="s">
        <v>4</v>
      </c>
      <c r="AH40" s="98">
        <f>IF(OR(AH34=0,AM31=0),"",ROUNDDOWN(AH34/AM31*100,2))</f>
        <v>40.31</v>
      </c>
      <c r="AI40" s="98"/>
      <c r="AJ40" s="98"/>
      <c r="AK40" s="98"/>
      <c r="AL40" s="98"/>
      <c r="AM40" s="1" t="s">
        <v>74</v>
      </c>
    </row>
    <row r="42" spans="3:39" x14ac:dyDescent="0.4">
      <c r="C42" s="1" t="s">
        <v>2</v>
      </c>
      <c r="G42" s="67">
        <v>11</v>
      </c>
      <c r="H42" s="67"/>
      <c r="I42" s="1" t="s">
        <v>0</v>
      </c>
      <c r="L42" s="1" t="s">
        <v>1</v>
      </c>
      <c r="T42" s="67">
        <v>39</v>
      </c>
      <c r="U42" s="67"/>
      <c r="V42" s="1" t="s">
        <v>0</v>
      </c>
    </row>
  </sheetData>
  <mergeCells count="285">
    <mergeCell ref="G42:H42"/>
    <mergeCell ref="T42:U42"/>
    <mergeCell ref="S32:Z32"/>
    <mergeCell ref="AA32:AD32"/>
    <mergeCell ref="AE32:AH32"/>
    <mergeCell ref="AI32:AL32"/>
    <mergeCell ref="F32:H32"/>
    <mergeCell ref="I32:K32"/>
    <mergeCell ref="L32:N32"/>
    <mergeCell ref="O32:R32"/>
    <mergeCell ref="E36:F36"/>
    <mergeCell ref="O36:R36"/>
    <mergeCell ref="I30:K30"/>
    <mergeCell ref="L30:N30"/>
    <mergeCell ref="O30:R30"/>
    <mergeCell ref="S30:Z30"/>
    <mergeCell ref="AA30:AD30"/>
    <mergeCell ref="AE30:AH30"/>
    <mergeCell ref="AH36:AL36"/>
    <mergeCell ref="AH38:AL38"/>
    <mergeCell ref="AH40:AL40"/>
    <mergeCell ref="AI30:AL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30:AP30"/>
    <mergeCell ref="B30:E30"/>
    <mergeCell ref="F30:H30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8:AP28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opLeftCell="A22" zoomScaleNormal="100" zoomScaleSheetLayoutView="100" workbookViewId="0">
      <selection activeCell="AU11" sqref="AU11"/>
    </sheetView>
  </sheetViews>
  <sheetFormatPr defaultRowHeight="13.5" x14ac:dyDescent="0.4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18" customWidth="1"/>
    <col min="45" max="47" width="8.75" style="1" customWidth="1"/>
    <col min="48" max="16384" width="9" style="1"/>
  </cols>
  <sheetData>
    <row r="1" spans="2:44" ht="21" customHeight="1" x14ac:dyDescent="0.4">
      <c r="B1" s="66" t="s">
        <v>73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</row>
    <row r="2" spans="2:44" ht="18.75" customHeight="1" x14ac:dyDescent="0.4">
      <c r="AP2" s="16" t="s">
        <v>72</v>
      </c>
    </row>
    <row r="3" spans="2:44" ht="18.75" customHeight="1" x14ac:dyDescent="0.4">
      <c r="B3" s="67" t="s">
        <v>71</v>
      </c>
      <c r="C3" s="67"/>
      <c r="D3" s="67"/>
      <c r="E3" s="67"/>
      <c r="F3" s="67"/>
      <c r="G3" s="17"/>
      <c r="H3" s="17"/>
      <c r="I3" s="68" t="s">
        <v>8</v>
      </c>
      <c r="J3" s="68"/>
      <c r="K3" s="68"/>
      <c r="L3" s="68">
        <v>12563</v>
      </c>
      <c r="M3" s="68"/>
      <c r="N3" s="68"/>
      <c r="O3" s="69" t="s">
        <v>0</v>
      </c>
      <c r="P3" s="69"/>
      <c r="Q3" s="69" t="s">
        <v>6</v>
      </c>
      <c r="R3" s="69"/>
      <c r="S3" s="68">
        <v>13863</v>
      </c>
      <c r="T3" s="68"/>
      <c r="U3" s="68"/>
      <c r="V3" s="68"/>
      <c r="W3" s="69" t="s">
        <v>0</v>
      </c>
      <c r="X3" s="69"/>
      <c r="Y3" s="18" t="s">
        <v>15</v>
      </c>
      <c r="Z3" s="68">
        <v>26426</v>
      </c>
      <c r="AA3" s="68"/>
      <c r="AB3" s="68"/>
      <c r="AC3" s="68"/>
      <c r="AD3" s="69" t="s">
        <v>0</v>
      </c>
      <c r="AE3" s="69"/>
      <c r="AF3" s="8"/>
    </row>
    <row r="4" spans="2:44" ht="18.75" customHeight="1" x14ac:dyDescent="0.4">
      <c r="D4" s="18"/>
      <c r="H4" s="15"/>
      <c r="I4" s="68" t="s">
        <v>10</v>
      </c>
      <c r="J4" s="68"/>
      <c r="K4" s="68"/>
      <c r="L4" s="68">
        <v>11204</v>
      </c>
      <c r="M4" s="68"/>
      <c r="N4" s="68"/>
      <c r="O4" s="19"/>
      <c r="P4" s="19"/>
      <c r="Q4" s="69" t="s">
        <v>70</v>
      </c>
      <c r="R4" s="69"/>
      <c r="S4" s="69"/>
      <c r="T4" s="73">
        <v>118.23</v>
      </c>
      <c r="U4" s="73"/>
      <c r="V4" s="73"/>
      <c r="W4" s="73"/>
      <c r="X4" s="19" t="s">
        <v>81</v>
      </c>
      <c r="Y4" s="19"/>
      <c r="Z4" s="19"/>
      <c r="AF4" s="8"/>
      <c r="AH4" s="18"/>
      <c r="AK4" s="17"/>
      <c r="AL4" s="18"/>
      <c r="AM4" s="19"/>
      <c r="AP4" s="17"/>
    </row>
    <row r="5" spans="2:44" ht="18.75" customHeight="1" x14ac:dyDescent="0.4">
      <c r="Z5" s="18"/>
      <c r="AA5" s="18"/>
      <c r="AB5" s="18"/>
      <c r="AC5" s="18"/>
      <c r="AD5" s="68" t="s">
        <v>80</v>
      </c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</row>
    <row r="6" spans="2:44" ht="6.75" customHeight="1" x14ac:dyDescent="0.4"/>
    <row r="7" spans="2:44" s="9" customFormat="1" ht="22.5" customHeight="1" x14ac:dyDescent="0.4">
      <c r="B7" s="70" t="s">
        <v>67</v>
      </c>
      <c r="C7" s="71"/>
      <c r="D7" s="71"/>
      <c r="E7" s="72"/>
      <c r="F7" s="70" t="s">
        <v>66</v>
      </c>
      <c r="G7" s="71"/>
      <c r="H7" s="72"/>
      <c r="I7" s="70" t="s">
        <v>8</v>
      </c>
      <c r="J7" s="71"/>
      <c r="K7" s="72"/>
      <c r="L7" s="70" t="s">
        <v>6</v>
      </c>
      <c r="M7" s="71"/>
      <c r="N7" s="72"/>
      <c r="O7" s="70" t="s">
        <v>15</v>
      </c>
      <c r="P7" s="71"/>
      <c r="Q7" s="71"/>
      <c r="R7" s="72"/>
      <c r="S7" s="70" t="s">
        <v>67</v>
      </c>
      <c r="T7" s="71"/>
      <c r="U7" s="71"/>
      <c r="V7" s="71"/>
      <c r="W7" s="71"/>
      <c r="X7" s="71"/>
      <c r="Y7" s="71"/>
      <c r="Z7" s="72"/>
      <c r="AA7" s="70" t="s">
        <v>66</v>
      </c>
      <c r="AB7" s="71"/>
      <c r="AC7" s="71"/>
      <c r="AD7" s="72"/>
      <c r="AE7" s="70" t="s">
        <v>8</v>
      </c>
      <c r="AF7" s="71"/>
      <c r="AG7" s="71"/>
      <c r="AH7" s="72"/>
      <c r="AI7" s="70" t="s">
        <v>6</v>
      </c>
      <c r="AJ7" s="71"/>
      <c r="AK7" s="71"/>
      <c r="AL7" s="72"/>
      <c r="AM7" s="74" t="s">
        <v>15</v>
      </c>
      <c r="AN7" s="74"/>
      <c r="AO7" s="74"/>
      <c r="AP7" s="74"/>
    </row>
    <row r="8" spans="2:44" s="8" customFormat="1" ht="22.5" customHeight="1" x14ac:dyDescent="0.4">
      <c r="B8" s="76" t="s">
        <v>65</v>
      </c>
      <c r="C8" s="77"/>
      <c r="D8" s="77"/>
      <c r="E8" s="78"/>
      <c r="F8" s="83">
        <v>1743</v>
      </c>
      <c r="G8" s="84"/>
      <c r="H8" s="85"/>
      <c r="I8" s="83">
        <v>1798</v>
      </c>
      <c r="J8" s="84"/>
      <c r="K8" s="85"/>
      <c r="L8" s="83">
        <v>1970</v>
      </c>
      <c r="M8" s="84"/>
      <c r="N8" s="85"/>
      <c r="O8" s="83">
        <f t="shared" ref="O8:O32" si="0">I8+L8</f>
        <v>3768</v>
      </c>
      <c r="P8" s="84"/>
      <c r="Q8" s="84"/>
      <c r="R8" s="85"/>
      <c r="S8" s="86" t="s">
        <v>64</v>
      </c>
      <c r="T8" s="87"/>
      <c r="U8" s="87"/>
      <c r="V8" s="87"/>
      <c r="W8" s="87"/>
      <c r="X8" s="87"/>
      <c r="Y8" s="87"/>
      <c r="Z8" s="88"/>
      <c r="AA8" s="83">
        <v>478</v>
      </c>
      <c r="AB8" s="84"/>
      <c r="AC8" s="84"/>
      <c r="AD8" s="85"/>
      <c r="AE8" s="83">
        <v>516</v>
      </c>
      <c r="AF8" s="84"/>
      <c r="AG8" s="84"/>
      <c r="AH8" s="85"/>
      <c r="AI8" s="83">
        <v>568</v>
      </c>
      <c r="AJ8" s="84"/>
      <c r="AK8" s="84"/>
      <c r="AL8" s="85"/>
      <c r="AM8" s="75">
        <f t="shared" ref="AM8:AM31" si="1">AE8+AI8</f>
        <v>1084</v>
      </c>
      <c r="AN8" s="75"/>
      <c r="AO8" s="75"/>
      <c r="AP8" s="75"/>
      <c r="AR8" s="9"/>
    </row>
    <row r="9" spans="2:44" s="8" customFormat="1" ht="22.5" customHeight="1" x14ac:dyDescent="0.4">
      <c r="B9" s="76" t="s">
        <v>63</v>
      </c>
      <c r="C9" s="77"/>
      <c r="D9" s="77"/>
      <c r="E9" s="78"/>
      <c r="F9" s="79">
        <v>100</v>
      </c>
      <c r="G9" s="80"/>
      <c r="H9" s="81"/>
      <c r="I9" s="79">
        <v>98</v>
      </c>
      <c r="J9" s="80"/>
      <c r="K9" s="81"/>
      <c r="L9" s="79">
        <v>74</v>
      </c>
      <c r="M9" s="80"/>
      <c r="N9" s="81"/>
      <c r="O9" s="79">
        <f t="shared" si="0"/>
        <v>172</v>
      </c>
      <c r="P9" s="80"/>
      <c r="Q9" s="80"/>
      <c r="R9" s="81"/>
      <c r="S9" s="76" t="s">
        <v>62</v>
      </c>
      <c r="T9" s="77"/>
      <c r="U9" s="77"/>
      <c r="V9" s="77"/>
      <c r="W9" s="77"/>
      <c r="X9" s="77"/>
      <c r="Y9" s="77"/>
      <c r="Z9" s="78"/>
      <c r="AA9" s="79">
        <v>61</v>
      </c>
      <c r="AB9" s="80"/>
      <c r="AC9" s="80"/>
      <c r="AD9" s="81"/>
      <c r="AE9" s="79">
        <v>59</v>
      </c>
      <c r="AF9" s="80"/>
      <c r="AG9" s="80"/>
      <c r="AH9" s="81"/>
      <c r="AI9" s="79">
        <v>68</v>
      </c>
      <c r="AJ9" s="80"/>
      <c r="AK9" s="80"/>
      <c r="AL9" s="81"/>
      <c r="AM9" s="82">
        <f t="shared" si="1"/>
        <v>127</v>
      </c>
      <c r="AN9" s="82"/>
      <c r="AO9" s="82"/>
      <c r="AP9" s="82"/>
      <c r="AR9" s="9"/>
    </row>
    <row r="10" spans="2:44" s="8" customFormat="1" ht="22.5" customHeight="1" x14ac:dyDescent="0.4">
      <c r="B10" s="76" t="s">
        <v>61</v>
      </c>
      <c r="C10" s="77"/>
      <c r="D10" s="77"/>
      <c r="E10" s="78"/>
      <c r="F10" s="79">
        <v>216</v>
      </c>
      <c r="G10" s="80"/>
      <c r="H10" s="81"/>
      <c r="I10" s="79">
        <v>188</v>
      </c>
      <c r="J10" s="80"/>
      <c r="K10" s="81"/>
      <c r="L10" s="79">
        <v>211</v>
      </c>
      <c r="M10" s="80"/>
      <c r="N10" s="81"/>
      <c r="O10" s="79">
        <f t="shared" si="0"/>
        <v>399</v>
      </c>
      <c r="P10" s="80"/>
      <c r="Q10" s="80"/>
      <c r="R10" s="81"/>
      <c r="S10" s="76" t="s">
        <v>60</v>
      </c>
      <c r="T10" s="77"/>
      <c r="U10" s="77"/>
      <c r="V10" s="77"/>
      <c r="W10" s="77"/>
      <c r="X10" s="77"/>
      <c r="Y10" s="77"/>
      <c r="Z10" s="78"/>
      <c r="AA10" s="79">
        <v>271</v>
      </c>
      <c r="AB10" s="80"/>
      <c r="AC10" s="80"/>
      <c r="AD10" s="81"/>
      <c r="AE10" s="79">
        <v>267</v>
      </c>
      <c r="AF10" s="80"/>
      <c r="AG10" s="80"/>
      <c r="AH10" s="81"/>
      <c r="AI10" s="79">
        <v>300</v>
      </c>
      <c r="AJ10" s="80"/>
      <c r="AK10" s="80"/>
      <c r="AL10" s="81"/>
      <c r="AM10" s="82">
        <f t="shared" si="1"/>
        <v>567</v>
      </c>
      <c r="AN10" s="82"/>
      <c r="AO10" s="82"/>
      <c r="AP10" s="82"/>
      <c r="AR10" s="9"/>
    </row>
    <row r="11" spans="2:44" s="8" customFormat="1" ht="22.5" customHeight="1" x14ac:dyDescent="0.4">
      <c r="B11" s="76" t="s">
        <v>59</v>
      </c>
      <c r="C11" s="77"/>
      <c r="D11" s="77"/>
      <c r="E11" s="78"/>
      <c r="F11" s="79">
        <v>114</v>
      </c>
      <c r="G11" s="80"/>
      <c r="H11" s="81"/>
      <c r="I11" s="79">
        <v>102</v>
      </c>
      <c r="J11" s="80"/>
      <c r="K11" s="81"/>
      <c r="L11" s="79">
        <v>119</v>
      </c>
      <c r="M11" s="80"/>
      <c r="N11" s="81"/>
      <c r="O11" s="79">
        <f t="shared" si="0"/>
        <v>221</v>
      </c>
      <c r="P11" s="80"/>
      <c r="Q11" s="80"/>
      <c r="R11" s="81"/>
      <c r="S11" s="76" t="s">
        <v>58</v>
      </c>
      <c r="T11" s="77"/>
      <c r="U11" s="77"/>
      <c r="V11" s="77"/>
      <c r="W11" s="77"/>
      <c r="X11" s="77"/>
      <c r="Y11" s="77"/>
      <c r="Z11" s="78"/>
      <c r="AA11" s="79">
        <v>433</v>
      </c>
      <c r="AB11" s="80"/>
      <c r="AC11" s="80"/>
      <c r="AD11" s="81"/>
      <c r="AE11" s="79">
        <v>476</v>
      </c>
      <c r="AF11" s="80"/>
      <c r="AG11" s="80"/>
      <c r="AH11" s="81"/>
      <c r="AI11" s="79">
        <v>517</v>
      </c>
      <c r="AJ11" s="80"/>
      <c r="AK11" s="80"/>
      <c r="AL11" s="81"/>
      <c r="AM11" s="82">
        <f t="shared" si="1"/>
        <v>993</v>
      </c>
      <c r="AN11" s="82"/>
      <c r="AO11" s="82"/>
      <c r="AP11" s="82"/>
      <c r="AR11" s="9"/>
    </row>
    <row r="12" spans="2:44" s="8" customFormat="1" ht="22.5" customHeight="1" x14ac:dyDescent="0.4">
      <c r="B12" s="76" t="s">
        <v>57</v>
      </c>
      <c r="C12" s="77"/>
      <c r="D12" s="77"/>
      <c r="E12" s="78"/>
      <c r="F12" s="79">
        <v>152</v>
      </c>
      <c r="G12" s="80"/>
      <c r="H12" s="81"/>
      <c r="I12" s="79">
        <v>155</v>
      </c>
      <c r="J12" s="80"/>
      <c r="K12" s="81"/>
      <c r="L12" s="79">
        <v>154</v>
      </c>
      <c r="M12" s="80"/>
      <c r="N12" s="81"/>
      <c r="O12" s="79">
        <f t="shared" si="0"/>
        <v>309</v>
      </c>
      <c r="P12" s="80"/>
      <c r="Q12" s="80"/>
      <c r="R12" s="81"/>
      <c r="S12" s="76" t="s">
        <v>56</v>
      </c>
      <c r="T12" s="77"/>
      <c r="U12" s="77"/>
      <c r="V12" s="77"/>
      <c r="W12" s="77"/>
      <c r="X12" s="77"/>
      <c r="Y12" s="77"/>
      <c r="Z12" s="78"/>
      <c r="AA12" s="79">
        <v>172</v>
      </c>
      <c r="AB12" s="80"/>
      <c r="AC12" s="80"/>
      <c r="AD12" s="81"/>
      <c r="AE12" s="79">
        <v>163</v>
      </c>
      <c r="AF12" s="80"/>
      <c r="AG12" s="80"/>
      <c r="AH12" s="81"/>
      <c r="AI12" s="79">
        <v>196</v>
      </c>
      <c r="AJ12" s="80"/>
      <c r="AK12" s="80"/>
      <c r="AL12" s="81"/>
      <c r="AM12" s="82">
        <f t="shared" si="1"/>
        <v>359</v>
      </c>
      <c r="AN12" s="82"/>
      <c r="AO12" s="82"/>
      <c r="AP12" s="82"/>
      <c r="AR12" s="9"/>
    </row>
    <row r="13" spans="2:44" s="8" customFormat="1" ht="22.5" customHeight="1" x14ac:dyDescent="0.4">
      <c r="B13" s="76" t="s">
        <v>55</v>
      </c>
      <c r="C13" s="77"/>
      <c r="D13" s="77"/>
      <c r="E13" s="78"/>
      <c r="F13" s="79">
        <v>96</v>
      </c>
      <c r="G13" s="80"/>
      <c r="H13" s="81"/>
      <c r="I13" s="79">
        <v>86</v>
      </c>
      <c r="J13" s="80"/>
      <c r="K13" s="81"/>
      <c r="L13" s="79">
        <v>91</v>
      </c>
      <c r="M13" s="80"/>
      <c r="N13" s="81"/>
      <c r="O13" s="79">
        <f t="shared" si="0"/>
        <v>177</v>
      </c>
      <c r="P13" s="80"/>
      <c r="Q13" s="80"/>
      <c r="R13" s="81"/>
      <c r="S13" s="76" t="s">
        <v>54</v>
      </c>
      <c r="T13" s="77"/>
      <c r="U13" s="77"/>
      <c r="V13" s="77"/>
      <c r="W13" s="77"/>
      <c r="X13" s="77"/>
      <c r="Y13" s="77"/>
      <c r="Z13" s="78"/>
      <c r="AA13" s="79">
        <v>133</v>
      </c>
      <c r="AB13" s="80"/>
      <c r="AC13" s="80"/>
      <c r="AD13" s="81"/>
      <c r="AE13" s="79">
        <v>130</v>
      </c>
      <c r="AF13" s="80"/>
      <c r="AG13" s="80"/>
      <c r="AH13" s="81"/>
      <c r="AI13" s="79">
        <v>135</v>
      </c>
      <c r="AJ13" s="80"/>
      <c r="AK13" s="80"/>
      <c r="AL13" s="81"/>
      <c r="AM13" s="82">
        <f t="shared" si="1"/>
        <v>265</v>
      </c>
      <c r="AN13" s="82"/>
      <c r="AO13" s="82"/>
      <c r="AP13" s="82"/>
      <c r="AR13" s="9"/>
    </row>
    <row r="14" spans="2:44" s="8" customFormat="1" ht="22.5" customHeight="1" x14ac:dyDescent="0.4">
      <c r="B14" s="76" t="s">
        <v>53</v>
      </c>
      <c r="C14" s="77"/>
      <c r="D14" s="77"/>
      <c r="E14" s="78"/>
      <c r="F14" s="79">
        <v>6</v>
      </c>
      <c r="G14" s="80"/>
      <c r="H14" s="81"/>
      <c r="I14" s="79">
        <v>6</v>
      </c>
      <c r="J14" s="80"/>
      <c r="K14" s="81"/>
      <c r="L14" s="79">
        <v>4</v>
      </c>
      <c r="M14" s="80"/>
      <c r="N14" s="81"/>
      <c r="O14" s="79">
        <f t="shared" si="0"/>
        <v>10</v>
      </c>
      <c r="P14" s="80"/>
      <c r="Q14" s="80"/>
      <c r="R14" s="81"/>
      <c r="S14" s="76" t="s">
        <v>52</v>
      </c>
      <c r="T14" s="77"/>
      <c r="U14" s="77"/>
      <c r="V14" s="77"/>
      <c r="W14" s="77"/>
      <c r="X14" s="77"/>
      <c r="Y14" s="77"/>
      <c r="Z14" s="78"/>
      <c r="AA14" s="79">
        <v>1377</v>
      </c>
      <c r="AB14" s="80"/>
      <c r="AC14" s="80"/>
      <c r="AD14" s="81"/>
      <c r="AE14" s="79">
        <v>1307</v>
      </c>
      <c r="AF14" s="80"/>
      <c r="AG14" s="80"/>
      <c r="AH14" s="81"/>
      <c r="AI14" s="79">
        <v>1494</v>
      </c>
      <c r="AJ14" s="80"/>
      <c r="AK14" s="80"/>
      <c r="AL14" s="81"/>
      <c r="AM14" s="82">
        <f t="shared" si="1"/>
        <v>2801</v>
      </c>
      <c r="AN14" s="82"/>
      <c r="AO14" s="82"/>
      <c r="AP14" s="82"/>
      <c r="AR14" s="9"/>
    </row>
    <row r="15" spans="2:44" s="8" customFormat="1" ht="22.5" customHeight="1" x14ac:dyDescent="0.4">
      <c r="B15" s="76" t="s">
        <v>51</v>
      </c>
      <c r="C15" s="77"/>
      <c r="D15" s="77"/>
      <c r="E15" s="78"/>
      <c r="F15" s="79">
        <v>249</v>
      </c>
      <c r="G15" s="80"/>
      <c r="H15" s="81"/>
      <c r="I15" s="79">
        <v>256</v>
      </c>
      <c r="J15" s="80"/>
      <c r="K15" s="81"/>
      <c r="L15" s="79">
        <v>288</v>
      </c>
      <c r="M15" s="80"/>
      <c r="N15" s="81"/>
      <c r="O15" s="79">
        <f t="shared" si="0"/>
        <v>544</v>
      </c>
      <c r="P15" s="80"/>
      <c r="Q15" s="80"/>
      <c r="R15" s="81"/>
      <c r="S15" s="76" t="s">
        <v>50</v>
      </c>
      <c r="T15" s="77"/>
      <c r="U15" s="77"/>
      <c r="V15" s="77"/>
      <c r="W15" s="77"/>
      <c r="X15" s="77"/>
      <c r="Y15" s="77"/>
      <c r="Z15" s="78"/>
      <c r="AA15" s="79">
        <v>3</v>
      </c>
      <c r="AB15" s="80"/>
      <c r="AC15" s="80"/>
      <c r="AD15" s="81"/>
      <c r="AE15" s="79">
        <v>3</v>
      </c>
      <c r="AF15" s="80"/>
      <c r="AG15" s="80"/>
      <c r="AH15" s="81"/>
      <c r="AI15" s="79">
        <v>6</v>
      </c>
      <c r="AJ15" s="80"/>
      <c r="AK15" s="80"/>
      <c r="AL15" s="81"/>
      <c r="AM15" s="82">
        <f t="shared" si="1"/>
        <v>9</v>
      </c>
      <c r="AN15" s="82"/>
      <c r="AO15" s="82"/>
      <c r="AP15" s="82"/>
      <c r="AR15" s="9"/>
    </row>
    <row r="16" spans="2:44" s="8" customFormat="1" ht="22.5" customHeight="1" x14ac:dyDescent="0.4">
      <c r="B16" s="76" t="s">
        <v>49</v>
      </c>
      <c r="C16" s="77"/>
      <c r="D16" s="77"/>
      <c r="E16" s="78"/>
      <c r="F16" s="79">
        <v>241</v>
      </c>
      <c r="G16" s="80"/>
      <c r="H16" s="81"/>
      <c r="I16" s="79">
        <v>222</v>
      </c>
      <c r="J16" s="80"/>
      <c r="K16" s="81"/>
      <c r="L16" s="79">
        <v>251</v>
      </c>
      <c r="M16" s="80"/>
      <c r="N16" s="81"/>
      <c r="O16" s="79">
        <f t="shared" si="0"/>
        <v>473</v>
      </c>
      <c r="P16" s="80"/>
      <c r="Q16" s="80"/>
      <c r="R16" s="81"/>
      <c r="S16" s="76" t="s">
        <v>48</v>
      </c>
      <c r="T16" s="77"/>
      <c r="U16" s="77"/>
      <c r="V16" s="77"/>
      <c r="W16" s="77"/>
      <c r="X16" s="77"/>
      <c r="Y16" s="77"/>
      <c r="Z16" s="78"/>
      <c r="AA16" s="79">
        <v>51</v>
      </c>
      <c r="AB16" s="80"/>
      <c r="AC16" s="80"/>
      <c r="AD16" s="81"/>
      <c r="AE16" s="79">
        <v>43</v>
      </c>
      <c r="AF16" s="80"/>
      <c r="AG16" s="80"/>
      <c r="AH16" s="81"/>
      <c r="AI16" s="79">
        <v>54</v>
      </c>
      <c r="AJ16" s="80"/>
      <c r="AK16" s="80"/>
      <c r="AL16" s="81"/>
      <c r="AM16" s="82">
        <f t="shared" si="1"/>
        <v>97</v>
      </c>
      <c r="AN16" s="82"/>
      <c r="AO16" s="82"/>
      <c r="AP16" s="82"/>
      <c r="AR16" s="9"/>
    </row>
    <row r="17" spans="2:47" s="8" customFormat="1" ht="22.5" customHeight="1" x14ac:dyDescent="0.4">
      <c r="B17" s="76" t="s">
        <v>47</v>
      </c>
      <c r="C17" s="77"/>
      <c r="D17" s="77"/>
      <c r="E17" s="78"/>
      <c r="F17" s="79">
        <v>115</v>
      </c>
      <c r="G17" s="80"/>
      <c r="H17" s="81"/>
      <c r="I17" s="79">
        <v>149</v>
      </c>
      <c r="J17" s="80"/>
      <c r="K17" s="81"/>
      <c r="L17" s="79">
        <v>175</v>
      </c>
      <c r="M17" s="80"/>
      <c r="N17" s="81"/>
      <c r="O17" s="79">
        <f t="shared" si="0"/>
        <v>324</v>
      </c>
      <c r="P17" s="80"/>
      <c r="Q17" s="80"/>
      <c r="R17" s="81"/>
      <c r="S17" s="76" t="s">
        <v>46</v>
      </c>
      <c r="T17" s="77"/>
      <c r="U17" s="77"/>
      <c r="V17" s="77"/>
      <c r="W17" s="77"/>
      <c r="X17" s="77"/>
      <c r="Y17" s="77"/>
      <c r="Z17" s="78"/>
      <c r="AA17" s="79">
        <v>253</v>
      </c>
      <c r="AB17" s="80"/>
      <c r="AC17" s="80"/>
      <c r="AD17" s="81"/>
      <c r="AE17" s="79">
        <v>228</v>
      </c>
      <c r="AF17" s="80"/>
      <c r="AG17" s="80"/>
      <c r="AH17" s="81"/>
      <c r="AI17" s="79">
        <v>268</v>
      </c>
      <c r="AJ17" s="80"/>
      <c r="AK17" s="80"/>
      <c r="AL17" s="81"/>
      <c r="AM17" s="82">
        <f t="shared" si="1"/>
        <v>496</v>
      </c>
      <c r="AN17" s="82"/>
      <c r="AO17" s="82"/>
      <c r="AP17" s="82"/>
      <c r="AR17" s="9"/>
    </row>
    <row r="18" spans="2:47" s="8" customFormat="1" ht="22.5" customHeight="1" x14ac:dyDescent="0.4">
      <c r="B18" s="76" t="s">
        <v>45</v>
      </c>
      <c r="C18" s="77"/>
      <c r="D18" s="77"/>
      <c r="E18" s="78"/>
      <c r="F18" s="79">
        <v>149</v>
      </c>
      <c r="G18" s="80"/>
      <c r="H18" s="81"/>
      <c r="I18" s="79">
        <v>154</v>
      </c>
      <c r="J18" s="80"/>
      <c r="K18" s="81"/>
      <c r="L18" s="79">
        <v>189</v>
      </c>
      <c r="M18" s="80"/>
      <c r="N18" s="81"/>
      <c r="O18" s="79">
        <f t="shared" si="0"/>
        <v>343</v>
      </c>
      <c r="P18" s="80"/>
      <c r="Q18" s="80"/>
      <c r="R18" s="81"/>
      <c r="S18" s="76" t="s">
        <v>44</v>
      </c>
      <c r="T18" s="77"/>
      <c r="U18" s="77"/>
      <c r="V18" s="77"/>
      <c r="W18" s="77"/>
      <c r="X18" s="77"/>
      <c r="Y18" s="77"/>
      <c r="Z18" s="78"/>
      <c r="AA18" s="79">
        <v>243</v>
      </c>
      <c r="AB18" s="80"/>
      <c r="AC18" s="80"/>
      <c r="AD18" s="81"/>
      <c r="AE18" s="79">
        <v>204</v>
      </c>
      <c r="AF18" s="80"/>
      <c r="AG18" s="80"/>
      <c r="AH18" s="81"/>
      <c r="AI18" s="79">
        <v>216</v>
      </c>
      <c r="AJ18" s="80"/>
      <c r="AK18" s="80"/>
      <c r="AL18" s="81"/>
      <c r="AM18" s="82">
        <f t="shared" si="1"/>
        <v>420</v>
      </c>
      <c r="AN18" s="82"/>
      <c r="AO18" s="82"/>
      <c r="AP18" s="82"/>
      <c r="AR18" s="9"/>
    </row>
    <row r="19" spans="2:47" s="8" customFormat="1" ht="22.5" customHeight="1" x14ac:dyDescent="0.4">
      <c r="B19" s="76" t="s">
        <v>43</v>
      </c>
      <c r="C19" s="77"/>
      <c r="D19" s="77"/>
      <c r="E19" s="78"/>
      <c r="F19" s="79">
        <v>150</v>
      </c>
      <c r="G19" s="80"/>
      <c r="H19" s="81"/>
      <c r="I19" s="79">
        <v>136</v>
      </c>
      <c r="J19" s="80"/>
      <c r="K19" s="81"/>
      <c r="L19" s="79">
        <v>161</v>
      </c>
      <c r="M19" s="80"/>
      <c r="N19" s="81"/>
      <c r="O19" s="79">
        <f t="shared" si="0"/>
        <v>297</v>
      </c>
      <c r="P19" s="80"/>
      <c r="Q19" s="80"/>
      <c r="R19" s="81"/>
      <c r="S19" s="76" t="s">
        <v>42</v>
      </c>
      <c r="T19" s="77"/>
      <c r="U19" s="77"/>
      <c r="V19" s="77"/>
      <c r="W19" s="77"/>
      <c r="X19" s="77"/>
      <c r="Y19" s="77"/>
      <c r="Z19" s="78"/>
      <c r="AA19" s="79">
        <v>73</v>
      </c>
      <c r="AB19" s="80"/>
      <c r="AC19" s="80"/>
      <c r="AD19" s="81"/>
      <c r="AE19" s="79">
        <v>51</v>
      </c>
      <c r="AF19" s="80"/>
      <c r="AG19" s="80"/>
      <c r="AH19" s="81"/>
      <c r="AI19" s="79">
        <v>67</v>
      </c>
      <c r="AJ19" s="80"/>
      <c r="AK19" s="80"/>
      <c r="AL19" s="81"/>
      <c r="AM19" s="82">
        <f t="shared" si="1"/>
        <v>118</v>
      </c>
      <c r="AN19" s="82"/>
      <c r="AO19" s="82"/>
      <c r="AP19" s="82"/>
      <c r="AR19" s="9"/>
    </row>
    <row r="20" spans="2:47" s="8" customFormat="1" ht="22.5" customHeight="1" x14ac:dyDescent="0.4">
      <c r="B20" s="76" t="s">
        <v>41</v>
      </c>
      <c r="C20" s="77"/>
      <c r="D20" s="77"/>
      <c r="E20" s="78"/>
      <c r="F20" s="79">
        <v>75</v>
      </c>
      <c r="G20" s="80"/>
      <c r="H20" s="81"/>
      <c r="I20" s="79">
        <v>72</v>
      </c>
      <c r="J20" s="80"/>
      <c r="K20" s="81"/>
      <c r="L20" s="79">
        <v>66</v>
      </c>
      <c r="M20" s="80"/>
      <c r="N20" s="81"/>
      <c r="O20" s="79">
        <f t="shared" si="0"/>
        <v>138</v>
      </c>
      <c r="P20" s="80"/>
      <c r="Q20" s="80"/>
      <c r="R20" s="81"/>
      <c r="S20" s="76" t="s">
        <v>40</v>
      </c>
      <c r="T20" s="77"/>
      <c r="U20" s="77"/>
      <c r="V20" s="77"/>
      <c r="W20" s="77"/>
      <c r="X20" s="77"/>
      <c r="Y20" s="77"/>
      <c r="Z20" s="78"/>
      <c r="AA20" s="79">
        <v>113</v>
      </c>
      <c r="AB20" s="80"/>
      <c r="AC20" s="80"/>
      <c r="AD20" s="81"/>
      <c r="AE20" s="79">
        <v>101</v>
      </c>
      <c r="AF20" s="80"/>
      <c r="AG20" s="80"/>
      <c r="AH20" s="81"/>
      <c r="AI20" s="79">
        <v>128</v>
      </c>
      <c r="AJ20" s="80"/>
      <c r="AK20" s="80"/>
      <c r="AL20" s="81"/>
      <c r="AM20" s="82">
        <f t="shared" si="1"/>
        <v>229</v>
      </c>
      <c r="AN20" s="82"/>
      <c r="AO20" s="82"/>
      <c r="AP20" s="82"/>
      <c r="AR20" s="9"/>
    </row>
    <row r="21" spans="2:47" s="8" customFormat="1" ht="22.5" customHeight="1" x14ac:dyDescent="0.4">
      <c r="B21" s="76" t="s">
        <v>39</v>
      </c>
      <c r="C21" s="77"/>
      <c r="D21" s="77"/>
      <c r="E21" s="78"/>
      <c r="F21" s="79">
        <v>77</v>
      </c>
      <c r="G21" s="80"/>
      <c r="H21" s="81"/>
      <c r="I21" s="79">
        <v>48</v>
      </c>
      <c r="J21" s="80"/>
      <c r="K21" s="81"/>
      <c r="L21" s="79">
        <v>71</v>
      </c>
      <c r="M21" s="80"/>
      <c r="N21" s="81"/>
      <c r="O21" s="79">
        <f t="shared" si="0"/>
        <v>119</v>
      </c>
      <c r="P21" s="80"/>
      <c r="Q21" s="80"/>
      <c r="R21" s="81"/>
      <c r="S21" s="76" t="s">
        <v>38</v>
      </c>
      <c r="T21" s="77"/>
      <c r="U21" s="77"/>
      <c r="V21" s="77"/>
      <c r="W21" s="77"/>
      <c r="X21" s="77"/>
      <c r="Y21" s="77"/>
      <c r="Z21" s="78"/>
      <c r="AA21" s="79">
        <v>118</v>
      </c>
      <c r="AB21" s="80"/>
      <c r="AC21" s="80"/>
      <c r="AD21" s="81"/>
      <c r="AE21" s="79">
        <v>104</v>
      </c>
      <c r="AF21" s="80"/>
      <c r="AG21" s="80"/>
      <c r="AH21" s="81"/>
      <c r="AI21" s="79">
        <v>121</v>
      </c>
      <c r="AJ21" s="80"/>
      <c r="AK21" s="80"/>
      <c r="AL21" s="81"/>
      <c r="AM21" s="82">
        <f t="shared" si="1"/>
        <v>225</v>
      </c>
      <c r="AN21" s="82"/>
      <c r="AO21" s="82"/>
      <c r="AP21" s="82"/>
      <c r="AR21" s="9"/>
    </row>
    <row r="22" spans="2:47" s="8" customFormat="1" ht="22.5" customHeight="1" x14ac:dyDescent="0.4">
      <c r="B22" s="76" t="s">
        <v>37</v>
      </c>
      <c r="C22" s="77"/>
      <c r="D22" s="77"/>
      <c r="E22" s="78"/>
      <c r="F22" s="79">
        <v>38</v>
      </c>
      <c r="G22" s="80"/>
      <c r="H22" s="81"/>
      <c r="I22" s="79">
        <v>34</v>
      </c>
      <c r="J22" s="80"/>
      <c r="K22" s="81"/>
      <c r="L22" s="79">
        <v>36</v>
      </c>
      <c r="M22" s="80"/>
      <c r="N22" s="81"/>
      <c r="O22" s="79">
        <f t="shared" si="0"/>
        <v>70</v>
      </c>
      <c r="P22" s="80"/>
      <c r="Q22" s="80"/>
      <c r="R22" s="81"/>
      <c r="S22" s="76" t="s">
        <v>36</v>
      </c>
      <c r="T22" s="77"/>
      <c r="U22" s="77"/>
      <c r="V22" s="77"/>
      <c r="W22" s="77"/>
      <c r="X22" s="77"/>
      <c r="Y22" s="77"/>
      <c r="Z22" s="78"/>
      <c r="AA22" s="79">
        <v>251</v>
      </c>
      <c r="AB22" s="80"/>
      <c r="AC22" s="80"/>
      <c r="AD22" s="81"/>
      <c r="AE22" s="79">
        <v>256</v>
      </c>
      <c r="AF22" s="80"/>
      <c r="AG22" s="80"/>
      <c r="AH22" s="81"/>
      <c r="AI22" s="79">
        <v>297</v>
      </c>
      <c r="AJ22" s="80"/>
      <c r="AK22" s="80"/>
      <c r="AL22" s="81"/>
      <c r="AM22" s="82">
        <f t="shared" si="1"/>
        <v>553</v>
      </c>
      <c r="AN22" s="82"/>
      <c r="AO22" s="82"/>
      <c r="AP22" s="82"/>
      <c r="AR22" s="9"/>
    </row>
    <row r="23" spans="2:47" s="8" customFormat="1" ht="22.5" customHeight="1" x14ac:dyDescent="0.4">
      <c r="B23" s="76" t="s">
        <v>35</v>
      </c>
      <c r="C23" s="77"/>
      <c r="D23" s="77"/>
      <c r="E23" s="78"/>
      <c r="F23" s="79">
        <v>187</v>
      </c>
      <c r="G23" s="80"/>
      <c r="H23" s="81"/>
      <c r="I23" s="79">
        <v>166</v>
      </c>
      <c r="J23" s="80"/>
      <c r="K23" s="81"/>
      <c r="L23" s="79">
        <v>190</v>
      </c>
      <c r="M23" s="80"/>
      <c r="N23" s="81"/>
      <c r="O23" s="79">
        <f t="shared" si="0"/>
        <v>356</v>
      </c>
      <c r="P23" s="80"/>
      <c r="Q23" s="80"/>
      <c r="R23" s="81"/>
      <c r="S23" s="76" t="s">
        <v>34</v>
      </c>
      <c r="T23" s="77"/>
      <c r="U23" s="77"/>
      <c r="V23" s="77"/>
      <c r="W23" s="77"/>
      <c r="X23" s="77"/>
      <c r="Y23" s="77"/>
      <c r="Z23" s="78"/>
      <c r="AA23" s="79">
        <v>24</v>
      </c>
      <c r="AB23" s="80"/>
      <c r="AC23" s="80"/>
      <c r="AD23" s="81"/>
      <c r="AE23" s="79">
        <v>17</v>
      </c>
      <c r="AF23" s="80"/>
      <c r="AG23" s="80"/>
      <c r="AH23" s="81"/>
      <c r="AI23" s="79">
        <v>17</v>
      </c>
      <c r="AJ23" s="80"/>
      <c r="AK23" s="80"/>
      <c r="AL23" s="81"/>
      <c r="AM23" s="82">
        <f t="shared" si="1"/>
        <v>34</v>
      </c>
      <c r="AN23" s="82"/>
      <c r="AO23" s="82"/>
      <c r="AP23" s="82"/>
      <c r="AR23" s="9"/>
    </row>
    <row r="24" spans="2:47" s="8" customFormat="1" ht="22.5" customHeight="1" x14ac:dyDescent="0.4">
      <c r="B24" s="76" t="s">
        <v>33</v>
      </c>
      <c r="C24" s="77"/>
      <c r="D24" s="77"/>
      <c r="E24" s="78"/>
      <c r="F24" s="79">
        <v>227</v>
      </c>
      <c r="G24" s="80"/>
      <c r="H24" s="81"/>
      <c r="I24" s="79">
        <v>252</v>
      </c>
      <c r="J24" s="80"/>
      <c r="K24" s="81"/>
      <c r="L24" s="79">
        <v>247</v>
      </c>
      <c r="M24" s="80"/>
      <c r="N24" s="81"/>
      <c r="O24" s="79">
        <f t="shared" si="0"/>
        <v>499</v>
      </c>
      <c r="P24" s="80"/>
      <c r="Q24" s="80"/>
      <c r="R24" s="81"/>
      <c r="S24" s="76" t="s">
        <v>32</v>
      </c>
      <c r="T24" s="77"/>
      <c r="U24" s="77"/>
      <c r="V24" s="77"/>
      <c r="W24" s="77"/>
      <c r="X24" s="77"/>
      <c r="Y24" s="77"/>
      <c r="Z24" s="78"/>
      <c r="AA24" s="79">
        <v>152</v>
      </c>
      <c r="AB24" s="80"/>
      <c r="AC24" s="80"/>
      <c r="AD24" s="81"/>
      <c r="AE24" s="79">
        <v>136</v>
      </c>
      <c r="AF24" s="80"/>
      <c r="AG24" s="80"/>
      <c r="AH24" s="81"/>
      <c r="AI24" s="79">
        <v>147</v>
      </c>
      <c r="AJ24" s="80"/>
      <c r="AK24" s="80"/>
      <c r="AL24" s="81"/>
      <c r="AM24" s="82">
        <f t="shared" si="1"/>
        <v>283</v>
      </c>
      <c r="AN24" s="82"/>
      <c r="AO24" s="82"/>
      <c r="AP24" s="82"/>
      <c r="AR24" s="9"/>
    </row>
    <row r="25" spans="2:47" s="8" customFormat="1" ht="22.5" customHeight="1" x14ac:dyDescent="0.4">
      <c r="B25" s="76" t="s">
        <v>31</v>
      </c>
      <c r="C25" s="77"/>
      <c r="D25" s="77"/>
      <c r="E25" s="78"/>
      <c r="F25" s="79">
        <v>185</v>
      </c>
      <c r="G25" s="80"/>
      <c r="H25" s="81"/>
      <c r="I25" s="79">
        <v>171</v>
      </c>
      <c r="J25" s="80"/>
      <c r="K25" s="81"/>
      <c r="L25" s="79">
        <v>188</v>
      </c>
      <c r="M25" s="80"/>
      <c r="N25" s="81"/>
      <c r="O25" s="79">
        <f t="shared" si="0"/>
        <v>359</v>
      </c>
      <c r="P25" s="80"/>
      <c r="Q25" s="80"/>
      <c r="R25" s="81"/>
      <c r="S25" s="76" t="s">
        <v>30</v>
      </c>
      <c r="T25" s="77"/>
      <c r="U25" s="77"/>
      <c r="V25" s="77"/>
      <c r="W25" s="77"/>
      <c r="X25" s="77"/>
      <c r="Y25" s="77"/>
      <c r="Z25" s="78"/>
      <c r="AA25" s="79">
        <v>237</v>
      </c>
      <c r="AB25" s="80"/>
      <c r="AC25" s="80"/>
      <c r="AD25" s="81"/>
      <c r="AE25" s="79">
        <v>189</v>
      </c>
      <c r="AF25" s="80"/>
      <c r="AG25" s="80"/>
      <c r="AH25" s="81"/>
      <c r="AI25" s="79">
        <v>198</v>
      </c>
      <c r="AJ25" s="80"/>
      <c r="AK25" s="80"/>
      <c r="AL25" s="81"/>
      <c r="AM25" s="82">
        <f t="shared" si="1"/>
        <v>387</v>
      </c>
      <c r="AN25" s="82"/>
      <c r="AO25" s="82"/>
      <c r="AP25" s="82"/>
      <c r="AR25" s="9"/>
    </row>
    <row r="26" spans="2:47" s="8" customFormat="1" ht="22.5" customHeight="1" x14ac:dyDescent="0.4">
      <c r="B26" s="76" t="s">
        <v>29</v>
      </c>
      <c r="C26" s="77"/>
      <c r="D26" s="77"/>
      <c r="E26" s="78"/>
      <c r="F26" s="79">
        <v>169</v>
      </c>
      <c r="G26" s="80"/>
      <c r="H26" s="81"/>
      <c r="I26" s="79">
        <v>164</v>
      </c>
      <c r="J26" s="80"/>
      <c r="K26" s="81"/>
      <c r="L26" s="79">
        <v>189</v>
      </c>
      <c r="M26" s="80"/>
      <c r="N26" s="81"/>
      <c r="O26" s="79">
        <f t="shared" si="0"/>
        <v>353</v>
      </c>
      <c r="P26" s="80"/>
      <c r="Q26" s="80"/>
      <c r="R26" s="81"/>
      <c r="S26" s="76" t="s">
        <v>28</v>
      </c>
      <c r="T26" s="77"/>
      <c r="U26" s="77"/>
      <c r="V26" s="77"/>
      <c r="W26" s="77"/>
      <c r="X26" s="77"/>
      <c r="Y26" s="77"/>
      <c r="Z26" s="78"/>
      <c r="AA26" s="79">
        <v>157</v>
      </c>
      <c r="AB26" s="80"/>
      <c r="AC26" s="80"/>
      <c r="AD26" s="81"/>
      <c r="AE26" s="79">
        <v>140</v>
      </c>
      <c r="AF26" s="80"/>
      <c r="AG26" s="80"/>
      <c r="AH26" s="81"/>
      <c r="AI26" s="79">
        <v>158</v>
      </c>
      <c r="AJ26" s="80"/>
      <c r="AK26" s="80"/>
      <c r="AL26" s="81"/>
      <c r="AM26" s="82">
        <f t="shared" si="1"/>
        <v>298</v>
      </c>
      <c r="AN26" s="82"/>
      <c r="AO26" s="82"/>
      <c r="AP26" s="82"/>
      <c r="AR26" s="9"/>
    </row>
    <row r="27" spans="2:47" s="8" customFormat="1" ht="22.5" customHeight="1" x14ac:dyDescent="0.4">
      <c r="B27" s="76" t="s">
        <v>27</v>
      </c>
      <c r="C27" s="77"/>
      <c r="D27" s="77"/>
      <c r="E27" s="78"/>
      <c r="F27" s="79">
        <v>137</v>
      </c>
      <c r="G27" s="80"/>
      <c r="H27" s="81"/>
      <c r="I27" s="79">
        <v>125</v>
      </c>
      <c r="J27" s="80"/>
      <c r="K27" s="81"/>
      <c r="L27" s="79">
        <v>153</v>
      </c>
      <c r="M27" s="80"/>
      <c r="N27" s="81"/>
      <c r="O27" s="79">
        <f t="shared" si="0"/>
        <v>278</v>
      </c>
      <c r="P27" s="80"/>
      <c r="Q27" s="80"/>
      <c r="R27" s="81"/>
      <c r="S27" s="76" t="s">
        <v>26</v>
      </c>
      <c r="T27" s="77"/>
      <c r="U27" s="77"/>
      <c r="V27" s="77"/>
      <c r="W27" s="77"/>
      <c r="X27" s="77"/>
      <c r="Y27" s="77"/>
      <c r="Z27" s="78"/>
      <c r="AA27" s="79">
        <v>194</v>
      </c>
      <c r="AB27" s="80"/>
      <c r="AC27" s="80"/>
      <c r="AD27" s="81"/>
      <c r="AE27" s="79">
        <v>168</v>
      </c>
      <c r="AF27" s="80"/>
      <c r="AG27" s="80"/>
      <c r="AH27" s="81"/>
      <c r="AI27" s="79">
        <v>129</v>
      </c>
      <c r="AJ27" s="80"/>
      <c r="AK27" s="80"/>
      <c r="AL27" s="81"/>
      <c r="AM27" s="82">
        <f t="shared" si="1"/>
        <v>297</v>
      </c>
      <c r="AN27" s="82"/>
      <c r="AO27" s="82"/>
      <c r="AP27" s="82"/>
      <c r="AR27" s="9"/>
    </row>
    <row r="28" spans="2:47" s="8" customFormat="1" ht="22.5" customHeight="1" x14ac:dyDescent="0.4">
      <c r="B28" s="76" t="s">
        <v>25</v>
      </c>
      <c r="C28" s="77"/>
      <c r="D28" s="77"/>
      <c r="E28" s="78"/>
      <c r="F28" s="79">
        <v>60</v>
      </c>
      <c r="G28" s="80"/>
      <c r="H28" s="81"/>
      <c r="I28" s="79">
        <v>49</v>
      </c>
      <c r="J28" s="80"/>
      <c r="K28" s="81"/>
      <c r="L28" s="79">
        <v>61</v>
      </c>
      <c r="M28" s="80"/>
      <c r="N28" s="81"/>
      <c r="O28" s="79">
        <f t="shared" si="0"/>
        <v>110</v>
      </c>
      <c r="P28" s="80"/>
      <c r="Q28" s="80"/>
      <c r="R28" s="81"/>
      <c r="S28" s="76" t="s">
        <v>24</v>
      </c>
      <c r="T28" s="77"/>
      <c r="U28" s="77"/>
      <c r="V28" s="77"/>
      <c r="W28" s="77"/>
      <c r="X28" s="77"/>
      <c r="Y28" s="77"/>
      <c r="Z28" s="78"/>
      <c r="AA28" s="79">
        <v>213</v>
      </c>
      <c r="AB28" s="80"/>
      <c r="AC28" s="80"/>
      <c r="AD28" s="81"/>
      <c r="AE28" s="79">
        <v>183</v>
      </c>
      <c r="AF28" s="80"/>
      <c r="AG28" s="80"/>
      <c r="AH28" s="81"/>
      <c r="AI28" s="79">
        <v>218</v>
      </c>
      <c r="AJ28" s="80"/>
      <c r="AK28" s="80"/>
      <c r="AL28" s="81"/>
      <c r="AM28" s="82">
        <f t="shared" si="1"/>
        <v>401</v>
      </c>
      <c r="AN28" s="82"/>
      <c r="AO28" s="82"/>
      <c r="AP28" s="82"/>
      <c r="AR28" s="20"/>
      <c r="AS28" s="20" t="s">
        <v>23</v>
      </c>
      <c r="AT28" s="20" t="s">
        <v>22</v>
      </c>
      <c r="AU28" s="20" t="s">
        <v>4</v>
      </c>
    </row>
    <row r="29" spans="2:47" s="8" customFormat="1" ht="22.5" customHeight="1" x14ac:dyDescent="0.4">
      <c r="B29" s="76" t="s">
        <v>21</v>
      </c>
      <c r="C29" s="77"/>
      <c r="D29" s="77"/>
      <c r="E29" s="78"/>
      <c r="F29" s="79">
        <v>83</v>
      </c>
      <c r="G29" s="80"/>
      <c r="H29" s="81"/>
      <c r="I29" s="79">
        <v>70</v>
      </c>
      <c r="J29" s="80"/>
      <c r="K29" s="81"/>
      <c r="L29" s="79">
        <v>89</v>
      </c>
      <c r="M29" s="80"/>
      <c r="N29" s="81"/>
      <c r="O29" s="79">
        <f t="shared" si="0"/>
        <v>159</v>
      </c>
      <c r="P29" s="80"/>
      <c r="Q29" s="80"/>
      <c r="R29" s="81"/>
      <c r="S29" s="76" t="s">
        <v>20</v>
      </c>
      <c r="T29" s="77"/>
      <c r="U29" s="77"/>
      <c r="V29" s="77"/>
      <c r="W29" s="77"/>
      <c r="X29" s="77"/>
      <c r="Y29" s="77"/>
      <c r="Z29" s="78"/>
      <c r="AA29" s="79">
        <v>238</v>
      </c>
      <c r="AB29" s="80"/>
      <c r="AC29" s="80"/>
      <c r="AD29" s="81"/>
      <c r="AE29" s="79">
        <v>251</v>
      </c>
      <c r="AF29" s="80"/>
      <c r="AG29" s="80"/>
      <c r="AH29" s="81"/>
      <c r="AI29" s="79">
        <v>178</v>
      </c>
      <c r="AJ29" s="80"/>
      <c r="AK29" s="80"/>
      <c r="AL29" s="81"/>
      <c r="AM29" s="82">
        <f t="shared" si="1"/>
        <v>429</v>
      </c>
      <c r="AN29" s="82"/>
      <c r="AO29" s="82"/>
      <c r="AP29" s="82"/>
      <c r="AR29" s="20" t="s">
        <v>8</v>
      </c>
      <c r="AS29" s="11">
        <f>AE31</f>
        <v>12071</v>
      </c>
      <c r="AT29" s="11">
        <v>4322</v>
      </c>
      <c r="AU29" s="10">
        <f>IF(OR(AS29=0,AT29=0),"",ROUNDDOWN(AT29/AS29,4))</f>
        <v>0.35799999999999998</v>
      </c>
    </row>
    <row r="30" spans="2:47" s="8" customFormat="1" ht="22.5" customHeight="1" x14ac:dyDescent="0.4">
      <c r="B30" s="76" t="s">
        <v>19</v>
      </c>
      <c r="C30" s="77"/>
      <c r="D30" s="77"/>
      <c r="E30" s="78"/>
      <c r="F30" s="79">
        <v>1479</v>
      </c>
      <c r="G30" s="80"/>
      <c r="H30" s="81"/>
      <c r="I30" s="79">
        <v>1528</v>
      </c>
      <c r="J30" s="80"/>
      <c r="K30" s="81"/>
      <c r="L30" s="79">
        <v>1639</v>
      </c>
      <c r="M30" s="80"/>
      <c r="N30" s="81"/>
      <c r="O30" s="79">
        <f t="shared" si="0"/>
        <v>3167</v>
      </c>
      <c r="P30" s="80"/>
      <c r="Q30" s="80"/>
      <c r="R30" s="81"/>
      <c r="S30" s="76" t="s">
        <v>18</v>
      </c>
      <c r="T30" s="77"/>
      <c r="U30" s="77"/>
      <c r="V30" s="77"/>
      <c r="W30" s="77"/>
      <c r="X30" s="77"/>
      <c r="Y30" s="77"/>
      <c r="Z30" s="78"/>
      <c r="AA30" s="79">
        <v>43</v>
      </c>
      <c r="AB30" s="80"/>
      <c r="AC30" s="80"/>
      <c r="AD30" s="81"/>
      <c r="AE30" s="79">
        <v>44</v>
      </c>
      <c r="AF30" s="80"/>
      <c r="AG30" s="80"/>
      <c r="AH30" s="81"/>
      <c r="AI30" s="79">
        <v>50</v>
      </c>
      <c r="AJ30" s="80"/>
      <c r="AK30" s="80"/>
      <c r="AL30" s="81"/>
      <c r="AM30" s="82">
        <f t="shared" si="1"/>
        <v>94</v>
      </c>
      <c r="AN30" s="82"/>
      <c r="AO30" s="82"/>
      <c r="AP30" s="82"/>
      <c r="AR30" s="20" t="s">
        <v>6</v>
      </c>
      <c r="AS30" s="11">
        <f>AI31</f>
        <v>13216</v>
      </c>
      <c r="AT30" s="11">
        <v>5893</v>
      </c>
      <c r="AU30" s="10">
        <f>IF(OR(AS30=0,AT30=0),"",ROUNDDOWN(AT30/AS30,4))</f>
        <v>0.44579999999999997</v>
      </c>
    </row>
    <row r="31" spans="2:47" s="8" customFormat="1" ht="22.5" customHeight="1" x14ac:dyDescent="0.4">
      <c r="B31" s="76" t="s">
        <v>17</v>
      </c>
      <c r="C31" s="77"/>
      <c r="D31" s="77"/>
      <c r="E31" s="78"/>
      <c r="F31" s="79">
        <v>539</v>
      </c>
      <c r="G31" s="80"/>
      <c r="H31" s="81"/>
      <c r="I31" s="79">
        <v>571</v>
      </c>
      <c r="J31" s="80"/>
      <c r="K31" s="81"/>
      <c r="L31" s="79">
        <v>601</v>
      </c>
      <c r="M31" s="80"/>
      <c r="N31" s="81"/>
      <c r="O31" s="79">
        <f t="shared" si="0"/>
        <v>1172</v>
      </c>
      <c r="P31" s="80"/>
      <c r="Q31" s="80"/>
      <c r="R31" s="81"/>
      <c r="S31" s="76" t="s">
        <v>16</v>
      </c>
      <c r="T31" s="77"/>
      <c r="U31" s="77"/>
      <c r="V31" s="77"/>
      <c r="W31" s="77"/>
      <c r="X31" s="77"/>
      <c r="Y31" s="77"/>
      <c r="Z31" s="78"/>
      <c r="AA31" s="89">
        <f>SUM(F8:H32,AA8:AD30)</f>
        <v>12324</v>
      </c>
      <c r="AB31" s="80"/>
      <c r="AC31" s="80"/>
      <c r="AD31" s="81"/>
      <c r="AE31" s="79">
        <f>SUM(I8:K32,AE8:AH30)</f>
        <v>12071</v>
      </c>
      <c r="AF31" s="80"/>
      <c r="AG31" s="80"/>
      <c r="AH31" s="81"/>
      <c r="AI31" s="79">
        <f>SUM(L8:N32,AI8:AL30)</f>
        <v>13216</v>
      </c>
      <c r="AJ31" s="80"/>
      <c r="AK31" s="80"/>
      <c r="AL31" s="81"/>
      <c r="AM31" s="82">
        <f t="shared" si="1"/>
        <v>25287</v>
      </c>
      <c r="AN31" s="82"/>
      <c r="AO31" s="82"/>
      <c r="AP31" s="82"/>
      <c r="AR31" s="20" t="s">
        <v>15</v>
      </c>
      <c r="AS31" s="11">
        <f>AM31</f>
        <v>25287</v>
      </c>
      <c r="AT31" s="11">
        <f>AT29+AT30</f>
        <v>10215</v>
      </c>
      <c r="AU31" s="10">
        <f>IF(OR(AS31=0,AT31=0),"",ROUNDDOWN(AT31/AS31,4))</f>
        <v>0.40389999999999998</v>
      </c>
    </row>
    <row r="32" spans="2:47" s="8" customFormat="1" ht="22.5" customHeight="1" x14ac:dyDescent="0.4">
      <c r="B32" s="90" t="s">
        <v>14</v>
      </c>
      <c r="C32" s="91"/>
      <c r="D32" s="91"/>
      <c r="E32" s="92"/>
      <c r="F32" s="93">
        <v>449</v>
      </c>
      <c r="G32" s="94"/>
      <c r="H32" s="95"/>
      <c r="I32" s="93">
        <v>435</v>
      </c>
      <c r="J32" s="94"/>
      <c r="K32" s="95"/>
      <c r="L32" s="93">
        <v>469</v>
      </c>
      <c r="M32" s="94"/>
      <c r="N32" s="95"/>
      <c r="O32" s="93">
        <f t="shared" si="0"/>
        <v>904</v>
      </c>
      <c r="P32" s="94"/>
      <c r="Q32" s="94"/>
      <c r="R32" s="95"/>
      <c r="S32" s="90"/>
      <c r="T32" s="91"/>
      <c r="U32" s="91"/>
      <c r="V32" s="91"/>
      <c r="W32" s="91"/>
      <c r="X32" s="91"/>
      <c r="Y32" s="91"/>
      <c r="Z32" s="92"/>
      <c r="AA32" s="93"/>
      <c r="AB32" s="94"/>
      <c r="AC32" s="94"/>
      <c r="AD32" s="95"/>
      <c r="AE32" s="93"/>
      <c r="AF32" s="94"/>
      <c r="AG32" s="94"/>
      <c r="AH32" s="95"/>
      <c r="AI32" s="96"/>
      <c r="AJ32" s="96"/>
      <c r="AK32" s="96"/>
      <c r="AL32" s="96"/>
      <c r="AM32" s="96"/>
      <c r="AN32" s="96"/>
      <c r="AO32" s="96"/>
      <c r="AP32" s="96"/>
      <c r="AR32" s="9"/>
    </row>
    <row r="33" spans="3:39" ht="15.75" customHeight="1" x14ac:dyDescent="0.4"/>
    <row r="34" spans="3:39" ht="18.75" customHeight="1" x14ac:dyDescent="0.4">
      <c r="D34" s="17" t="s">
        <v>12</v>
      </c>
      <c r="E34" s="99">
        <f>AM31-25370</f>
        <v>-83</v>
      </c>
      <c r="F34" s="99"/>
      <c r="G34" s="1" t="s">
        <v>0</v>
      </c>
      <c r="L34" s="1" t="s">
        <v>11</v>
      </c>
      <c r="O34" s="97">
        <f>AM31-25870</f>
        <v>-583</v>
      </c>
      <c r="P34" s="97"/>
      <c r="Q34" s="97"/>
      <c r="R34" s="97"/>
      <c r="S34" s="1" t="s">
        <v>0</v>
      </c>
      <c r="AG34" s="17" t="s">
        <v>13</v>
      </c>
      <c r="AH34" s="68">
        <f>AT31</f>
        <v>10215</v>
      </c>
      <c r="AI34" s="68"/>
      <c r="AJ34" s="68"/>
      <c r="AK34" s="68"/>
      <c r="AL34" s="68"/>
      <c r="AM34" s="1" t="s">
        <v>0</v>
      </c>
    </row>
    <row r="35" spans="3:39" ht="6" customHeight="1" x14ac:dyDescent="0.4"/>
    <row r="36" spans="3:39" ht="18.75" customHeight="1" x14ac:dyDescent="0.4">
      <c r="D36" s="17" t="s">
        <v>12</v>
      </c>
      <c r="E36" s="97">
        <f>AA31-12356</f>
        <v>-32</v>
      </c>
      <c r="F36" s="97"/>
      <c r="G36" s="1" t="s">
        <v>10</v>
      </c>
      <c r="L36" s="1" t="s">
        <v>11</v>
      </c>
      <c r="O36" s="97">
        <f>AA31-12452</f>
        <v>-128</v>
      </c>
      <c r="P36" s="97"/>
      <c r="Q36" s="97"/>
      <c r="R36" s="97"/>
      <c r="S36" s="1" t="s">
        <v>10</v>
      </c>
      <c r="Y36" s="1" t="s">
        <v>79</v>
      </c>
      <c r="AG36" s="17" t="s">
        <v>8</v>
      </c>
      <c r="AH36" s="68">
        <f>AT29</f>
        <v>4322</v>
      </c>
      <c r="AI36" s="68"/>
      <c r="AJ36" s="68"/>
      <c r="AK36" s="68"/>
      <c r="AL36" s="68"/>
      <c r="AM36" s="1" t="s">
        <v>0</v>
      </c>
    </row>
    <row r="37" spans="3:39" ht="6" customHeight="1" x14ac:dyDescent="0.4">
      <c r="AG37" s="17"/>
    </row>
    <row r="38" spans="3:39" ht="18.75" customHeight="1" x14ac:dyDescent="0.4">
      <c r="C38" s="19" t="s">
        <v>7</v>
      </c>
      <c r="AG38" s="17" t="s">
        <v>6</v>
      </c>
      <c r="AH38" s="68">
        <f>AT30</f>
        <v>5893</v>
      </c>
      <c r="AI38" s="68"/>
      <c r="AJ38" s="68"/>
      <c r="AK38" s="68"/>
      <c r="AL38" s="68"/>
      <c r="AM38" s="1" t="s">
        <v>0</v>
      </c>
    </row>
    <row r="39" spans="3:39" ht="6" customHeight="1" x14ac:dyDescent="0.4">
      <c r="AG39" s="17"/>
    </row>
    <row r="40" spans="3:39" ht="18.75" customHeight="1" x14ac:dyDescent="0.4">
      <c r="C40" s="5" t="s">
        <v>5</v>
      </c>
      <c r="AG40" s="17" t="s">
        <v>4</v>
      </c>
      <c r="AH40" s="98">
        <f>IF(OR(AH34=0,AM31=0),"",ROUNDDOWN(AH34/AM31*100,2))</f>
        <v>40.39</v>
      </c>
      <c r="AI40" s="98"/>
      <c r="AJ40" s="98"/>
      <c r="AK40" s="98"/>
      <c r="AL40" s="98"/>
      <c r="AM40" s="1" t="s">
        <v>78</v>
      </c>
    </row>
    <row r="42" spans="3:39" x14ac:dyDescent="0.4">
      <c r="C42" s="1" t="s">
        <v>2</v>
      </c>
      <c r="G42" s="67">
        <v>15</v>
      </c>
      <c r="H42" s="67"/>
      <c r="I42" s="1" t="s">
        <v>0</v>
      </c>
      <c r="L42" s="1" t="s">
        <v>1</v>
      </c>
      <c r="T42" s="67">
        <v>33</v>
      </c>
      <c r="U42" s="67"/>
      <c r="V42" s="1" t="s">
        <v>0</v>
      </c>
    </row>
  </sheetData>
  <mergeCells count="285">
    <mergeCell ref="G42:H42"/>
    <mergeCell ref="T42:U42"/>
    <mergeCell ref="S32:Z32"/>
    <mergeCell ref="AA32:AD32"/>
    <mergeCell ref="AE32:AH32"/>
    <mergeCell ref="AI32:AL32"/>
    <mergeCell ref="F32:H32"/>
    <mergeCell ref="I32:K32"/>
    <mergeCell ref="L32:N32"/>
    <mergeCell ref="O32:R32"/>
    <mergeCell ref="E36:F36"/>
    <mergeCell ref="O36:R36"/>
    <mergeCell ref="I30:K30"/>
    <mergeCell ref="L30:N30"/>
    <mergeCell ref="O30:R30"/>
    <mergeCell ref="S30:Z30"/>
    <mergeCell ref="AA30:AD30"/>
    <mergeCell ref="AE30:AH30"/>
    <mergeCell ref="AH36:AL36"/>
    <mergeCell ref="AH38:AL38"/>
    <mergeCell ref="AH40:AL40"/>
    <mergeCell ref="AI30:AL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30:AP30"/>
    <mergeCell ref="B30:E30"/>
    <mergeCell ref="F30:H30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8:AP28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3"/>
  <printOptions horizontalCentered="1"/>
  <pageMargins left="0.78740157480314965" right="0.78740157480314965" top="0.98425196850393704" bottom="0.59055118110236227" header="0.51181102362204722" footer="0.51181102362204722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zoomScaleNormal="100" zoomScaleSheetLayoutView="100" workbookViewId="0">
      <selection activeCell="AV11" sqref="AV11"/>
    </sheetView>
  </sheetViews>
  <sheetFormatPr defaultRowHeight="13.5" x14ac:dyDescent="0.4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1" customWidth="1"/>
    <col min="45" max="47" width="8.75" style="1" customWidth="1"/>
    <col min="48" max="16384" width="9" style="1"/>
  </cols>
  <sheetData>
    <row r="1" spans="2:44" ht="21" customHeight="1" x14ac:dyDescent="0.4">
      <c r="B1" s="66" t="s">
        <v>73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</row>
    <row r="2" spans="2:44" ht="18.75" customHeight="1" x14ac:dyDescent="0.4">
      <c r="AP2" s="16" t="s">
        <v>72</v>
      </c>
    </row>
    <row r="3" spans="2:44" ht="18.75" customHeight="1" x14ac:dyDescent="0.4">
      <c r="B3" s="67" t="s">
        <v>71</v>
      </c>
      <c r="C3" s="67"/>
      <c r="D3" s="67"/>
      <c r="E3" s="67"/>
      <c r="F3" s="67"/>
      <c r="G3" s="22"/>
      <c r="H3" s="22"/>
      <c r="I3" s="68" t="s">
        <v>8</v>
      </c>
      <c r="J3" s="68"/>
      <c r="K3" s="68"/>
      <c r="L3" s="68">
        <v>12563</v>
      </c>
      <c r="M3" s="68"/>
      <c r="N3" s="68"/>
      <c r="O3" s="69" t="s">
        <v>0</v>
      </c>
      <c r="P3" s="69"/>
      <c r="Q3" s="69" t="s">
        <v>6</v>
      </c>
      <c r="R3" s="69"/>
      <c r="S3" s="68">
        <v>13863</v>
      </c>
      <c r="T3" s="68"/>
      <c r="U3" s="68"/>
      <c r="V3" s="68"/>
      <c r="W3" s="69" t="s">
        <v>0</v>
      </c>
      <c r="X3" s="69"/>
      <c r="Y3" s="21" t="s">
        <v>15</v>
      </c>
      <c r="Z3" s="68">
        <v>26426</v>
      </c>
      <c r="AA3" s="68"/>
      <c r="AB3" s="68"/>
      <c r="AC3" s="68"/>
      <c r="AD3" s="69" t="s">
        <v>0</v>
      </c>
      <c r="AE3" s="69"/>
      <c r="AF3" s="8"/>
    </row>
    <row r="4" spans="2:44" ht="18.75" customHeight="1" x14ac:dyDescent="0.4">
      <c r="D4" s="21"/>
      <c r="H4" s="15"/>
      <c r="I4" s="68" t="s">
        <v>10</v>
      </c>
      <c r="J4" s="68"/>
      <c r="K4" s="68"/>
      <c r="L4" s="68">
        <v>11204</v>
      </c>
      <c r="M4" s="68"/>
      <c r="N4" s="68"/>
      <c r="O4" s="23"/>
      <c r="P4" s="23"/>
      <c r="Q4" s="69" t="s">
        <v>70</v>
      </c>
      <c r="R4" s="69"/>
      <c r="S4" s="69"/>
      <c r="T4" s="73">
        <v>118.23</v>
      </c>
      <c r="U4" s="73"/>
      <c r="V4" s="73"/>
      <c r="W4" s="73"/>
      <c r="X4" s="23" t="s">
        <v>85</v>
      </c>
      <c r="Y4" s="23"/>
      <c r="Z4" s="23"/>
      <c r="AF4" s="8"/>
      <c r="AH4" s="21"/>
      <c r="AK4" s="22"/>
      <c r="AL4" s="21"/>
      <c r="AM4" s="23"/>
      <c r="AP4" s="22"/>
    </row>
    <row r="5" spans="2:44" ht="18.75" customHeight="1" x14ac:dyDescent="0.4">
      <c r="Z5" s="21"/>
      <c r="AA5" s="21"/>
      <c r="AB5" s="21"/>
      <c r="AC5" s="21"/>
      <c r="AD5" s="68" t="s">
        <v>84</v>
      </c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</row>
    <row r="6" spans="2:44" ht="6.75" customHeight="1" x14ac:dyDescent="0.4"/>
    <row r="7" spans="2:44" s="9" customFormat="1" ht="22.5" customHeight="1" x14ac:dyDescent="0.4">
      <c r="B7" s="70" t="s">
        <v>67</v>
      </c>
      <c r="C7" s="71"/>
      <c r="D7" s="71"/>
      <c r="E7" s="72"/>
      <c r="F7" s="70" t="s">
        <v>66</v>
      </c>
      <c r="G7" s="71"/>
      <c r="H7" s="72"/>
      <c r="I7" s="70" t="s">
        <v>8</v>
      </c>
      <c r="J7" s="71"/>
      <c r="K7" s="72"/>
      <c r="L7" s="70" t="s">
        <v>6</v>
      </c>
      <c r="M7" s="71"/>
      <c r="N7" s="72"/>
      <c r="O7" s="70" t="s">
        <v>15</v>
      </c>
      <c r="P7" s="71"/>
      <c r="Q7" s="71"/>
      <c r="R7" s="72"/>
      <c r="S7" s="70" t="s">
        <v>67</v>
      </c>
      <c r="T7" s="71"/>
      <c r="U7" s="71"/>
      <c r="V7" s="71"/>
      <c r="W7" s="71"/>
      <c r="X7" s="71"/>
      <c r="Y7" s="71"/>
      <c r="Z7" s="72"/>
      <c r="AA7" s="70" t="s">
        <v>66</v>
      </c>
      <c r="AB7" s="71"/>
      <c r="AC7" s="71"/>
      <c r="AD7" s="72"/>
      <c r="AE7" s="70" t="s">
        <v>8</v>
      </c>
      <c r="AF7" s="71"/>
      <c r="AG7" s="71"/>
      <c r="AH7" s="72"/>
      <c r="AI7" s="70" t="s">
        <v>6</v>
      </c>
      <c r="AJ7" s="71"/>
      <c r="AK7" s="71"/>
      <c r="AL7" s="72"/>
      <c r="AM7" s="74" t="s">
        <v>15</v>
      </c>
      <c r="AN7" s="74"/>
      <c r="AO7" s="74"/>
      <c r="AP7" s="74"/>
    </row>
    <row r="8" spans="2:44" s="8" customFormat="1" ht="22.5" customHeight="1" x14ac:dyDescent="0.4">
      <c r="B8" s="76" t="s">
        <v>65</v>
      </c>
      <c r="C8" s="77"/>
      <c r="D8" s="77"/>
      <c r="E8" s="78"/>
      <c r="F8" s="83">
        <v>1747</v>
      </c>
      <c r="G8" s="84"/>
      <c r="H8" s="85"/>
      <c r="I8" s="83">
        <v>1797</v>
      </c>
      <c r="J8" s="84"/>
      <c r="K8" s="85"/>
      <c r="L8" s="83">
        <v>1972</v>
      </c>
      <c r="M8" s="84"/>
      <c r="N8" s="85"/>
      <c r="O8" s="83">
        <f t="shared" ref="O8:O32" si="0">I8+L8</f>
        <v>3769</v>
      </c>
      <c r="P8" s="84"/>
      <c r="Q8" s="84"/>
      <c r="R8" s="85"/>
      <c r="S8" s="86" t="s">
        <v>64</v>
      </c>
      <c r="T8" s="87"/>
      <c r="U8" s="87"/>
      <c r="V8" s="87"/>
      <c r="W8" s="87"/>
      <c r="X8" s="87"/>
      <c r="Y8" s="87"/>
      <c r="Z8" s="88"/>
      <c r="AA8" s="83">
        <v>478</v>
      </c>
      <c r="AB8" s="84"/>
      <c r="AC8" s="84"/>
      <c r="AD8" s="85"/>
      <c r="AE8" s="83">
        <v>518</v>
      </c>
      <c r="AF8" s="84"/>
      <c r="AG8" s="84"/>
      <c r="AH8" s="85"/>
      <c r="AI8" s="83">
        <v>567</v>
      </c>
      <c r="AJ8" s="84"/>
      <c r="AK8" s="84"/>
      <c r="AL8" s="85"/>
      <c r="AM8" s="75">
        <f t="shared" ref="AM8:AM31" si="1">AE8+AI8</f>
        <v>1085</v>
      </c>
      <c r="AN8" s="75"/>
      <c r="AO8" s="75"/>
      <c r="AP8" s="75"/>
      <c r="AR8" s="9"/>
    </row>
    <row r="9" spans="2:44" s="8" customFormat="1" ht="22.5" customHeight="1" x14ac:dyDescent="0.4">
      <c r="B9" s="76" t="s">
        <v>63</v>
      </c>
      <c r="C9" s="77"/>
      <c r="D9" s="77"/>
      <c r="E9" s="78"/>
      <c r="F9" s="79">
        <v>100</v>
      </c>
      <c r="G9" s="80"/>
      <c r="H9" s="81"/>
      <c r="I9" s="79">
        <v>97</v>
      </c>
      <c r="J9" s="80"/>
      <c r="K9" s="81"/>
      <c r="L9" s="79">
        <v>74</v>
      </c>
      <c r="M9" s="80"/>
      <c r="N9" s="81"/>
      <c r="O9" s="79">
        <f t="shared" si="0"/>
        <v>171</v>
      </c>
      <c r="P9" s="80"/>
      <c r="Q9" s="80"/>
      <c r="R9" s="81"/>
      <c r="S9" s="76" t="s">
        <v>62</v>
      </c>
      <c r="T9" s="77"/>
      <c r="U9" s="77"/>
      <c r="V9" s="77"/>
      <c r="W9" s="77"/>
      <c r="X9" s="77"/>
      <c r="Y9" s="77"/>
      <c r="Z9" s="78"/>
      <c r="AA9" s="79">
        <v>61</v>
      </c>
      <c r="AB9" s="80"/>
      <c r="AC9" s="80"/>
      <c r="AD9" s="81"/>
      <c r="AE9" s="79">
        <v>59</v>
      </c>
      <c r="AF9" s="80"/>
      <c r="AG9" s="80"/>
      <c r="AH9" s="81"/>
      <c r="AI9" s="79">
        <v>68</v>
      </c>
      <c r="AJ9" s="80"/>
      <c r="AK9" s="80"/>
      <c r="AL9" s="81"/>
      <c r="AM9" s="82">
        <f t="shared" si="1"/>
        <v>127</v>
      </c>
      <c r="AN9" s="82"/>
      <c r="AO9" s="82"/>
      <c r="AP9" s="82"/>
      <c r="AR9" s="9"/>
    </row>
    <row r="10" spans="2:44" s="8" customFormat="1" ht="22.5" customHeight="1" x14ac:dyDescent="0.4">
      <c r="B10" s="76" t="s">
        <v>61</v>
      </c>
      <c r="C10" s="77"/>
      <c r="D10" s="77"/>
      <c r="E10" s="78"/>
      <c r="F10" s="79">
        <v>217</v>
      </c>
      <c r="G10" s="80"/>
      <c r="H10" s="81"/>
      <c r="I10" s="79">
        <v>188</v>
      </c>
      <c r="J10" s="80"/>
      <c r="K10" s="81"/>
      <c r="L10" s="79">
        <v>211</v>
      </c>
      <c r="M10" s="80"/>
      <c r="N10" s="81"/>
      <c r="O10" s="79">
        <f t="shared" si="0"/>
        <v>399</v>
      </c>
      <c r="P10" s="80"/>
      <c r="Q10" s="80"/>
      <c r="R10" s="81"/>
      <c r="S10" s="76" t="s">
        <v>60</v>
      </c>
      <c r="T10" s="77"/>
      <c r="U10" s="77"/>
      <c r="V10" s="77"/>
      <c r="W10" s="77"/>
      <c r="X10" s="77"/>
      <c r="Y10" s="77"/>
      <c r="Z10" s="78"/>
      <c r="AA10" s="79">
        <v>282</v>
      </c>
      <c r="AB10" s="80"/>
      <c r="AC10" s="80"/>
      <c r="AD10" s="81"/>
      <c r="AE10" s="79">
        <v>275</v>
      </c>
      <c r="AF10" s="80"/>
      <c r="AG10" s="80"/>
      <c r="AH10" s="81"/>
      <c r="AI10" s="79">
        <v>305</v>
      </c>
      <c r="AJ10" s="80"/>
      <c r="AK10" s="80"/>
      <c r="AL10" s="81"/>
      <c r="AM10" s="82">
        <f t="shared" si="1"/>
        <v>580</v>
      </c>
      <c r="AN10" s="82"/>
      <c r="AO10" s="82"/>
      <c r="AP10" s="82"/>
      <c r="AR10" s="9"/>
    </row>
    <row r="11" spans="2:44" s="8" customFormat="1" ht="22.5" customHeight="1" x14ac:dyDescent="0.4">
      <c r="B11" s="76" t="s">
        <v>59</v>
      </c>
      <c r="C11" s="77"/>
      <c r="D11" s="77"/>
      <c r="E11" s="78"/>
      <c r="F11" s="79">
        <v>115</v>
      </c>
      <c r="G11" s="80"/>
      <c r="H11" s="81"/>
      <c r="I11" s="79">
        <v>101</v>
      </c>
      <c r="J11" s="80"/>
      <c r="K11" s="81"/>
      <c r="L11" s="79">
        <v>119</v>
      </c>
      <c r="M11" s="80"/>
      <c r="N11" s="81"/>
      <c r="O11" s="79">
        <f t="shared" si="0"/>
        <v>220</v>
      </c>
      <c r="P11" s="80"/>
      <c r="Q11" s="80"/>
      <c r="R11" s="81"/>
      <c r="S11" s="76" t="s">
        <v>58</v>
      </c>
      <c r="T11" s="77"/>
      <c r="U11" s="77"/>
      <c r="V11" s="77"/>
      <c r="W11" s="77"/>
      <c r="X11" s="77"/>
      <c r="Y11" s="77"/>
      <c r="Z11" s="78"/>
      <c r="AA11" s="79">
        <v>433</v>
      </c>
      <c r="AB11" s="80"/>
      <c r="AC11" s="80"/>
      <c r="AD11" s="81"/>
      <c r="AE11" s="79">
        <v>475</v>
      </c>
      <c r="AF11" s="80"/>
      <c r="AG11" s="80"/>
      <c r="AH11" s="81"/>
      <c r="AI11" s="79">
        <v>517</v>
      </c>
      <c r="AJ11" s="80"/>
      <c r="AK11" s="80"/>
      <c r="AL11" s="81"/>
      <c r="AM11" s="82">
        <f t="shared" si="1"/>
        <v>992</v>
      </c>
      <c r="AN11" s="82"/>
      <c r="AO11" s="82"/>
      <c r="AP11" s="82"/>
      <c r="AR11" s="9"/>
    </row>
    <row r="12" spans="2:44" s="8" customFormat="1" ht="22.5" customHeight="1" x14ac:dyDescent="0.4">
      <c r="B12" s="76" t="s">
        <v>57</v>
      </c>
      <c r="C12" s="77"/>
      <c r="D12" s="77"/>
      <c r="E12" s="78"/>
      <c r="F12" s="79">
        <v>152</v>
      </c>
      <c r="G12" s="80"/>
      <c r="H12" s="81"/>
      <c r="I12" s="79">
        <v>154</v>
      </c>
      <c r="J12" s="80"/>
      <c r="K12" s="81"/>
      <c r="L12" s="79">
        <v>154</v>
      </c>
      <c r="M12" s="80"/>
      <c r="N12" s="81"/>
      <c r="O12" s="79">
        <f t="shared" si="0"/>
        <v>308</v>
      </c>
      <c r="P12" s="80"/>
      <c r="Q12" s="80"/>
      <c r="R12" s="81"/>
      <c r="S12" s="76" t="s">
        <v>56</v>
      </c>
      <c r="T12" s="77"/>
      <c r="U12" s="77"/>
      <c r="V12" s="77"/>
      <c r="W12" s="77"/>
      <c r="X12" s="77"/>
      <c r="Y12" s="77"/>
      <c r="Z12" s="78"/>
      <c r="AA12" s="79">
        <v>171</v>
      </c>
      <c r="AB12" s="80"/>
      <c r="AC12" s="80"/>
      <c r="AD12" s="81"/>
      <c r="AE12" s="79">
        <v>160</v>
      </c>
      <c r="AF12" s="80"/>
      <c r="AG12" s="80"/>
      <c r="AH12" s="81"/>
      <c r="AI12" s="79">
        <v>194</v>
      </c>
      <c r="AJ12" s="80"/>
      <c r="AK12" s="80"/>
      <c r="AL12" s="81"/>
      <c r="AM12" s="82">
        <f t="shared" si="1"/>
        <v>354</v>
      </c>
      <c r="AN12" s="82"/>
      <c r="AO12" s="82"/>
      <c r="AP12" s="82"/>
      <c r="AR12" s="9"/>
    </row>
    <row r="13" spans="2:44" s="8" customFormat="1" ht="22.5" customHeight="1" x14ac:dyDescent="0.4">
      <c r="B13" s="76" t="s">
        <v>55</v>
      </c>
      <c r="C13" s="77"/>
      <c r="D13" s="77"/>
      <c r="E13" s="78"/>
      <c r="F13" s="79">
        <v>96</v>
      </c>
      <c r="G13" s="80"/>
      <c r="H13" s="81"/>
      <c r="I13" s="79">
        <v>86</v>
      </c>
      <c r="J13" s="80"/>
      <c r="K13" s="81"/>
      <c r="L13" s="79">
        <v>91</v>
      </c>
      <c r="M13" s="80"/>
      <c r="N13" s="81"/>
      <c r="O13" s="79">
        <f t="shared" si="0"/>
        <v>177</v>
      </c>
      <c r="P13" s="80"/>
      <c r="Q13" s="80"/>
      <c r="R13" s="81"/>
      <c r="S13" s="76" t="s">
        <v>54</v>
      </c>
      <c r="T13" s="77"/>
      <c r="U13" s="77"/>
      <c r="V13" s="77"/>
      <c r="W13" s="77"/>
      <c r="X13" s="77"/>
      <c r="Y13" s="77"/>
      <c r="Z13" s="78"/>
      <c r="AA13" s="79">
        <v>132</v>
      </c>
      <c r="AB13" s="80"/>
      <c r="AC13" s="80"/>
      <c r="AD13" s="81"/>
      <c r="AE13" s="79">
        <v>129</v>
      </c>
      <c r="AF13" s="80"/>
      <c r="AG13" s="80"/>
      <c r="AH13" s="81"/>
      <c r="AI13" s="79">
        <v>135</v>
      </c>
      <c r="AJ13" s="80"/>
      <c r="AK13" s="80"/>
      <c r="AL13" s="81"/>
      <c r="AM13" s="82">
        <f t="shared" si="1"/>
        <v>264</v>
      </c>
      <c r="AN13" s="82"/>
      <c r="AO13" s="82"/>
      <c r="AP13" s="82"/>
      <c r="AR13" s="9"/>
    </row>
    <row r="14" spans="2:44" s="8" customFormat="1" ht="22.5" customHeight="1" x14ac:dyDescent="0.4">
      <c r="B14" s="76" t="s">
        <v>53</v>
      </c>
      <c r="C14" s="77"/>
      <c r="D14" s="77"/>
      <c r="E14" s="78"/>
      <c r="F14" s="79">
        <v>6</v>
      </c>
      <c r="G14" s="80"/>
      <c r="H14" s="81"/>
      <c r="I14" s="79">
        <v>6</v>
      </c>
      <c r="J14" s="80"/>
      <c r="K14" s="81"/>
      <c r="L14" s="79">
        <v>4</v>
      </c>
      <c r="M14" s="80"/>
      <c r="N14" s="81"/>
      <c r="O14" s="79">
        <f t="shared" si="0"/>
        <v>10</v>
      </c>
      <c r="P14" s="80"/>
      <c r="Q14" s="80"/>
      <c r="R14" s="81"/>
      <c r="S14" s="76" t="s">
        <v>52</v>
      </c>
      <c r="T14" s="77"/>
      <c r="U14" s="77"/>
      <c r="V14" s="77"/>
      <c r="W14" s="77"/>
      <c r="X14" s="77"/>
      <c r="Y14" s="77"/>
      <c r="Z14" s="78"/>
      <c r="AA14" s="79">
        <v>1369</v>
      </c>
      <c r="AB14" s="80"/>
      <c r="AC14" s="80"/>
      <c r="AD14" s="81"/>
      <c r="AE14" s="79">
        <v>1298</v>
      </c>
      <c r="AF14" s="80"/>
      <c r="AG14" s="80"/>
      <c r="AH14" s="81"/>
      <c r="AI14" s="79">
        <v>1485</v>
      </c>
      <c r="AJ14" s="80"/>
      <c r="AK14" s="80"/>
      <c r="AL14" s="81"/>
      <c r="AM14" s="82">
        <f t="shared" si="1"/>
        <v>2783</v>
      </c>
      <c r="AN14" s="82"/>
      <c r="AO14" s="82"/>
      <c r="AP14" s="82"/>
      <c r="AR14" s="9"/>
    </row>
    <row r="15" spans="2:44" s="8" customFormat="1" ht="22.5" customHeight="1" x14ac:dyDescent="0.4">
      <c r="B15" s="76" t="s">
        <v>51</v>
      </c>
      <c r="C15" s="77"/>
      <c r="D15" s="77"/>
      <c r="E15" s="78"/>
      <c r="F15" s="79">
        <v>247</v>
      </c>
      <c r="G15" s="80"/>
      <c r="H15" s="81"/>
      <c r="I15" s="79">
        <v>254</v>
      </c>
      <c r="J15" s="80"/>
      <c r="K15" s="81"/>
      <c r="L15" s="79">
        <v>286</v>
      </c>
      <c r="M15" s="80"/>
      <c r="N15" s="81"/>
      <c r="O15" s="79">
        <f t="shared" si="0"/>
        <v>540</v>
      </c>
      <c r="P15" s="80"/>
      <c r="Q15" s="80"/>
      <c r="R15" s="81"/>
      <c r="S15" s="76" t="s">
        <v>50</v>
      </c>
      <c r="T15" s="77"/>
      <c r="U15" s="77"/>
      <c r="V15" s="77"/>
      <c r="W15" s="77"/>
      <c r="X15" s="77"/>
      <c r="Y15" s="77"/>
      <c r="Z15" s="78"/>
      <c r="AA15" s="79">
        <v>3</v>
      </c>
      <c r="AB15" s="80"/>
      <c r="AC15" s="80"/>
      <c r="AD15" s="81"/>
      <c r="AE15" s="79">
        <v>3</v>
      </c>
      <c r="AF15" s="80"/>
      <c r="AG15" s="80"/>
      <c r="AH15" s="81"/>
      <c r="AI15" s="79">
        <v>6</v>
      </c>
      <c r="AJ15" s="80"/>
      <c r="AK15" s="80"/>
      <c r="AL15" s="81"/>
      <c r="AM15" s="82">
        <f t="shared" si="1"/>
        <v>9</v>
      </c>
      <c r="AN15" s="82"/>
      <c r="AO15" s="82"/>
      <c r="AP15" s="82"/>
      <c r="AR15" s="9"/>
    </row>
    <row r="16" spans="2:44" s="8" customFormat="1" ht="22.5" customHeight="1" x14ac:dyDescent="0.4">
      <c r="B16" s="76" t="s">
        <v>49</v>
      </c>
      <c r="C16" s="77"/>
      <c r="D16" s="77"/>
      <c r="E16" s="78"/>
      <c r="F16" s="79">
        <v>242</v>
      </c>
      <c r="G16" s="80"/>
      <c r="H16" s="81"/>
      <c r="I16" s="79">
        <v>222</v>
      </c>
      <c r="J16" s="80"/>
      <c r="K16" s="81"/>
      <c r="L16" s="79">
        <v>252</v>
      </c>
      <c r="M16" s="80"/>
      <c r="N16" s="81"/>
      <c r="O16" s="79">
        <f t="shared" si="0"/>
        <v>474</v>
      </c>
      <c r="P16" s="80"/>
      <c r="Q16" s="80"/>
      <c r="R16" s="81"/>
      <c r="S16" s="76" t="s">
        <v>48</v>
      </c>
      <c r="T16" s="77"/>
      <c r="U16" s="77"/>
      <c r="V16" s="77"/>
      <c r="W16" s="77"/>
      <c r="X16" s="77"/>
      <c r="Y16" s="77"/>
      <c r="Z16" s="78"/>
      <c r="AA16" s="79">
        <v>50</v>
      </c>
      <c r="AB16" s="80"/>
      <c r="AC16" s="80"/>
      <c r="AD16" s="81"/>
      <c r="AE16" s="79">
        <v>43</v>
      </c>
      <c r="AF16" s="80"/>
      <c r="AG16" s="80"/>
      <c r="AH16" s="81"/>
      <c r="AI16" s="79">
        <v>54</v>
      </c>
      <c r="AJ16" s="80"/>
      <c r="AK16" s="80"/>
      <c r="AL16" s="81"/>
      <c r="AM16" s="82">
        <f t="shared" si="1"/>
        <v>97</v>
      </c>
      <c r="AN16" s="82"/>
      <c r="AO16" s="82"/>
      <c r="AP16" s="82"/>
      <c r="AR16" s="9"/>
    </row>
    <row r="17" spans="2:47" s="8" customFormat="1" ht="22.5" customHeight="1" x14ac:dyDescent="0.4">
      <c r="B17" s="76" t="s">
        <v>47</v>
      </c>
      <c r="C17" s="77"/>
      <c r="D17" s="77"/>
      <c r="E17" s="78"/>
      <c r="F17" s="79">
        <v>116</v>
      </c>
      <c r="G17" s="80"/>
      <c r="H17" s="81"/>
      <c r="I17" s="79">
        <v>150</v>
      </c>
      <c r="J17" s="80"/>
      <c r="K17" s="81"/>
      <c r="L17" s="79">
        <v>176</v>
      </c>
      <c r="M17" s="80"/>
      <c r="N17" s="81"/>
      <c r="O17" s="79">
        <f t="shared" si="0"/>
        <v>326</v>
      </c>
      <c r="P17" s="80"/>
      <c r="Q17" s="80"/>
      <c r="R17" s="81"/>
      <c r="S17" s="76" t="s">
        <v>46</v>
      </c>
      <c r="T17" s="77"/>
      <c r="U17" s="77"/>
      <c r="V17" s="77"/>
      <c r="W17" s="77"/>
      <c r="X17" s="77"/>
      <c r="Y17" s="77"/>
      <c r="Z17" s="78"/>
      <c r="AA17" s="79">
        <v>253</v>
      </c>
      <c r="AB17" s="80"/>
      <c r="AC17" s="80"/>
      <c r="AD17" s="81"/>
      <c r="AE17" s="79">
        <v>228</v>
      </c>
      <c r="AF17" s="80"/>
      <c r="AG17" s="80"/>
      <c r="AH17" s="81"/>
      <c r="AI17" s="79">
        <v>267</v>
      </c>
      <c r="AJ17" s="80"/>
      <c r="AK17" s="80"/>
      <c r="AL17" s="81"/>
      <c r="AM17" s="82">
        <f t="shared" si="1"/>
        <v>495</v>
      </c>
      <c r="AN17" s="82"/>
      <c r="AO17" s="82"/>
      <c r="AP17" s="82"/>
      <c r="AR17" s="9"/>
    </row>
    <row r="18" spans="2:47" s="8" customFormat="1" ht="22.5" customHeight="1" x14ac:dyDescent="0.4">
      <c r="B18" s="76" t="s">
        <v>45</v>
      </c>
      <c r="C18" s="77"/>
      <c r="D18" s="77"/>
      <c r="E18" s="78"/>
      <c r="F18" s="79">
        <v>150</v>
      </c>
      <c r="G18" s="80"/>
      <c r="H18" s="81"/>
      <c r="I18" s="79">
        <v>153</v>
      </c>
      <c r="J18" s="80"/>
      <c r="K18" s="81"/>
      <c r="L18" s="79">
        <v>186</v>
      </c>
      <c r="M18" s="80"/>
      <c r="N18" s="81"/>
      <c r="O18" s="79">
        <f t="shared" si="0"/>
        <v>339</v>
      </c>
      <c r="P18" s="80"/>
      <c r="Q18" s="80"/>
      <c r="R18" s="81"/>
      <c r="S18" s="76" t="s">
        <v>44</v>
      </c>
      <c r="T18" s="77"/>
      <c r="U18" s="77"/>
      <c r="V18" s="77"/>
      <c r="W18" s="77"/>
      <c r="X18" s="77"/>
      <c r="Y18" s="77"/>
      <c r="Z18" s="78"/>
      <c r="AA18" s="79">
        <v>244</v>
      </c>
      <c r="AB18" s="80"/>
      <c r="AC18" s="80"/>
      <c r="AD18" s="81"/>
      <c r="AE18" s="79">
        <v>207</v>
      </c>
      <c r="AF18" s="80"/>
      <c r="AG18" s="80"/>
      <c r="AH18" s="81"/>
      <c r="AI18" s="79">
        <v>217</v>
      </c>
      <c r="AJ18" s="80"/>
      <c r="AK18" s="80"/>
      <c r="AL18" s="81"/>
      <c r="AM18" s="82">
        <f t="shared" si="1"/>
        <v>424</v>
      </c>
      <c r="AN18" s="82"/>
      <c r="AO18" s="82"/>
      <c r="AP18" s="82"/>
      <c r="AR18" s="9"/>
    </row>
    <row r="19" spans="2:47" s="8" customFormat="1" ht="22.5" customHeight="1" x14ac:dyDescent="0.4">
      <c r="B19" s="76" t="s">
        <v>43</v>
      </c>
      <c r="C19" s="77"/>
      <c r="D19" s="77"/>
      <c r="E19" s="78"/>
      <c r="F19" s="79">
        <v>150</v>
      </c>
      <c r="G19" s="80"/>
      <c r="H19" s="81"/>
      <c r="I19" s="79">
        <v>136</v>
      </c>
      <c r="J19" s="80"/>
      <c r="K19" s="81"/>
      <c r="L19" s="79">
        <v>161</v>
      </c>
      <c r="M19" s="80"/>
      <c r="N19" s="81"/>
      <c r="O19" s="79">
        <f t="shared" si="0"/>
        <v>297</v>
      </c>
      <c r="P19" s="80"/>
      <c r="Q19" s="80"/>
      <c r="R19" s="81"/>
      <c r="S19" s="76" t="s">
        <v>42</v>
      </c>
      <c r="T19" s="77"/>
      <c r="U19" s="77"/>
      <c r="V19" s="77"/>
      <c r="W19" s="77"/>
      <c r="X19" s="77"/>
      <c r="Y19" s="77"/>
      <c r="Z19" s="78"/>
      <c r="AA19" s="79">
        <v>73</v>
      </c>
      <c r="AB19" s="80"/>
      <c r="AC19" s="80"/>
      <c r="AD19" s="81"/>
      <c r="AE19" s="79">
        <v>51</v>
      </c>
      <c r="AF19" s="80"/>
      <c r="AG19" s="80"/>
      <c r="AH19" s="81"/>
      <c r="AI19" s="79">
        <v>67</v>
      </c>
      <c r="AJ19" s="80"/>
      <c r="AK19" s="80"/>
      <c r="AL19" s="81"/>
      <c r="AM19" s="82">
        <f t="shared" si="1"/>
        <v>118</v>
      </c>
      <c r="AN19" s="82"/>
      <c r="AO19" s="82"/>
      <c r="AP19" s="82"/>
      <c r="AR19" s="9"/>
    </row>
    <row r="20" spans="2:47" s="8" customFormat="1" ht="22.5" customHeight="1" x14ac:dyDescent="0.4">
      <c r="B20" s="76" t="s">
        <v>41</v>
      </c>
      <c r="C20" s="77"/>
      <c r="D20" s="77"/>
      <c r="E20" s="78"/>
      <c r="F20" s="79">
        <v>75</v>
      </c>
      <c r="G20" s="80"/>
      <c r="H20" s="81"/>
      <c r="I20" s="79">
        <v>72</v>
      </c>
      <c r="J20" s="80"/>
      <c r="K20" s="81"/>
      <c r="L20" s="79">
        <v>66</v>
      </c>
      <c r="M20" s="80"/>
      <c r="N20" s="81"/>
      <c r="O20" s="79">
        <f t="shared" si="0"/>
        <v>138</v>
      </c>
      <c r="P20" s="80"/>
      <c r="Q20" s="80"/>
      <c r="R20" s="81"/>
      <c r="S20" s="76" t="s">
        <v>40</v>
      </c>
      <c r="T20" s="77"/>
      <c r="U20" s="77"/>
      <c r="V20" s="77"/>
      <c r="W20" s="77"/>
      <c r="X20" s="77"/>
      <c r="Y20" s="77"/>
      <c r="Z20" s="78"/>
      <c r="AA20" s="79">
        <v>113</v>
      </c>
      <c r="AB20" s="80"/>
      <c r="AC20" s="80"/>
      <c r="AD20" s="81"/>
      <c r="AE20" s="79">
        <v>100</v>
      </c>
      <c r="AF20" s="80"/>
      <c r="AG20" s="80"/>
      <c r="AH20" s="81"/>
      <c r="AI20" s="79">
        <v>130</v>
      </c>
      <c r="AJ20" s="80"/>
      <c r="AK20" s="80"/>
      <c r="AL20" s="81"/>
      <c r="AM20" s="82">
        <f t="shared" si="1"/>
        <v>230</v>
      </c>
      <c r="AN20" s="82"/>
      <c r="AO20" s="82"/>
      <c r="AP20" s="82"/>
      <c r="AR20" s="9"/>
    </row>
    <row r="21" spans="2:47" s="8" customFormat="1" ht="22.5" customHeight="1" x14ac:dyDescent="0.4">
      <c r="B21" s="76" t="s">
        <v>39</v>
      </c>
      <c r="C21" s="77"/>
      <c r="D21" s="77"/>
      <c r="E21" s="78"/>
      <c r="F21" s="79">
        <v>78</v>
      </c>
      <c r="G21" s="80"/>
      <c r="H21" s="81"/>
      <c r="I21" s="79">
        <v>48</v>
      </c>
      <c r="J21" s="80"/>
      <c r="K21" s="81"/>
      <c r="L21" s="79">
        <v>72</v>
      </c>
      <c r="M21" s="80"/>
      <c r="N21" s="81"/>
      <c r="O21" s="79">
        <f t="shared" si="0"/>
        <v>120</v>
      </c>
      <c r="P21" s="80"/>
      <c r="Q21" s="80"/>
      <c r="R21" s="81"/>
      <c r="S21" s="76" t="s">
        <v>38</v>
      </c>
      <c r="T21" s="77"/>
      <c r="U21" s="77"/>
      <c r="V21" s="77"/>
      <c r="W21" s="77"/>
      <c r="X21" s="77"/>
      <c r="Y21" s="77"/>
      <c r="Z21" s="78"/>
      <c r="AA21" s="79">
        <v>117</v>
      </c>
      <c r="AB21" s="80"/>
      <c r="AC21" s="80"/>
      <c r="AD21" s="81"/>
      <c r="AE21" s="79">
        <v>105</v>
      </c>
      <c r="AF21" s="80"/>
      <c r="AG21" s="80"/>
      <c r="AH21" s="81"/>
      <c r="AI21" s="79">
        <v>122</v>
      </c>
      <c r="AJ21" s="80"/>
      <c r="AK21" s="80"/>
      <c r="AL21" s="81"/>
      <c r="AM21" s="82">
        <f t="shared" si="1"/>
        <v>227</v>
      </c>
      <c r="AN21" s="82"/>
      <c r="AO21" s="82"/>
      <c r="AP21" s="82"/>
      <c r="AR21" s="9"/>
    </row>
    <row r="22" spans="2:47" s="8" customFormat="1" ht="22.5" customHeight="1" x14ac:dyDescent="0.4">
      <c r="B22" s="76" t="s">
        <v>37</v>
      </c>
      <c r="C22" s="77"/>
      <c r="D22" s="77"/>
      <c r="E22" s="78"/>
      <c r="F22" s="79">
        <v>38</v>
      </c>
      <c r="G22" s="80"/>
      <c r="H22" s="81"/>
      <c r="I22" s="79">
        <v>34</v>
      </c>
      <c r="J22" s="80"/>
      <c r="K22" s="81"/>
      <c r="L22" s="79">
        <v>36</v>
      </c>
      <c r="M22" s="80"/>
      <c r="N22" s="81"/>
      <c r="O22" s="79">
        <f t="shared" si="0"/>
        <v>70</v>
      </c>
      <c r="P22" s="80"/>
      <c r="Q22" s="80"/>
      <c r="R22" s="81"/>
      <c r="S22" s="76" t="s">
        <v>36</v>
      </c>
      <c r="T22" s="77"/>
      <c r="U22" s="77"/>
      <c r="V22" s="77"/>
      <c r="W22" s="77"/>
      <c r="X22" s="77"/>
      <c r="Y22" s="77"/>
      <c r="Z22" s="78"/>
      <c r="AA22" s="79">
        <v>253</v>
      </c>
      <c r="AB22" s="80"/>
      <c r="AC22" s="80"/>
      <c r="AD22" s="81"/>
      <c r="AE22" s="79">
        <v>258</v>
      </c>
      <c r="AF22" s="80"/>
      <c r="AG22" s="80"/>
      <c r="AH22" s="81"/>
      <c r="AI22" s="79">
        <v>299</v>
      </c>
      <c r="AJ22" s="80"/>
      <c r="AK22" s="80"/>
      <c r="AL22" s="81"/>
      <c r="AM22" s="82">
        <f t="shared" si="1"/>
        <v>557</v>
      </c>
      <c r="AN22" s="82"/>
      <c r="AO22" s="82"/>
      <c r="AP22" s="82"/>
      <c r="AR22" s="9"/>
    </row>
    <row r="23" spans="2:47" s="8" customFormat="1" ht="22.5" customHeight="1" x14ac:dyDescent="0.4">
      <c r="B23" s="76" t="s">
        <v>35</v>
      </c>
      <c r="C23" s="77"/>
      <c r="D23" s="77"/>
      <c r="E23" s="78"/>
      <c r="F23" s="79">
        <v>187</v>
      </c>
      <c r="G23" s="80"/>
      <c r="H23" s="81"/>
      <c r="I23" s="79">
        <v>168</v>
      </c>
      <c r="J23" s="80"/>
      <c r="K23" s="81"/>
      <c r="L23" s="79">
        <v>189</v>
      </c>
      <c r="M23" s="80"/>
      <c r="N23" s="81"/>
      <c r="O23" s="79">
        <f t="shared" si="0"/>
        <v>357</v>
      </c>
      <c r="P23" s="80"/>
      <c r="Q23" s="80"/>
      <c r="R23" s="81"/>
      <c r="S23" s="76" t="s">
        <v>34</v>
      </c>
      <c r="T23" s="77"/>
      <c r="U23" s="77"/>
      <c r="V23" s="77"/>
      <c r="W23" s="77"/>
      <c r="X23" s="77"/>
      <c r="Y23" s="77"/>
      <c r="Z23" s="78"/>
      <c r="AA23" s="79">
        <v>22</v>
      </c>
      <c r="AB23" s="80"/>
      <c r="AC23" s="80"/>
      <c r="AD23" s="81"/>
      <c r="AE23" s="79">
        <v>15</v>
      </c>
      <c r="AF23" s="80"/>
      <c r="AG23" s="80"/>
      <c r="AH23" s="81"/>
      <c r="AI23" s="79">
        <v>17</v>
      </c>
      <c r="AJ23" s="80"/>
      <c r="AK23" s="80"/>
      <c r="AL23" s="81"/>
      <c r="AM23" s="82">
        <f t="shared" si="1"/>
        <v>32</v>
      </c>
      <c r="AN23" s="82"/>
      <c r="AO23" s="82"/>
      <c r="AP23" s="82"/>
      <c r="AR23" s="9"/>
    </row>
    <row r="24" spans="2:47" s="8" customFormat="1" ht="22.5" customHeight="1" x14ac:dyDescent="0.4">
      <c r="B24" s="76" t="s">
        <v>33</v>
      </c>
      <c r="C24" s="77"/>
      <c r="D24" s="77"/>
      <c r="E24" s="78"/>
      <c r="F24" s="79">
        <v>226</v>
      </c>
      <c r="G24" s="80"/>
      <c r="H24" s="81"/>
      <c r="I24" s="79">
        <v>249</v>
      </c>
      <c r="J24" s="80"/>
      <c r="K24" s="81"/>
      <c r="L24" s="79">
        <v>250</v>
      </c>
      <c r="M24" s="80"/>
      <c r="N24" s="81"/>
      <c r="O24" s="79">
        <f t="shared" si="0"/>
        <v>499</v>
      </c>
      <c r="P24" s="80"/>
      <c r="Q24" s="80"/>
      <c r="R24" s="81"/>
      <c r="S24" s="76" t="s">
        <v>32</v>
      </c>
      <c r="T24" s="77"/>
      <c r="U24" s="77"/>
      <c r="V24" s="77"/>
      <c r="W24" s="77"/>
      <c r="X24" s="77"/>
      <c r="Y24" s="77"/>
      <c r="Z24" s="78"/>
      <c r="AA24" s="79">
        <v>151</v>
      </c>
      <c r="AB24" s="80"/>
      <c r="AC24" s="80"/>
      <c r="AD24" s="81"/>
      <c r="AE24" s="79">
        <v>133</v>
      </c>
      <c r="AF24" s="80"/>
      <c r="AG24" s="80"/>
      <c r="AH24" s="81"/>
      <c r="AI24" s="79">
        <v>147</v>
      </c>
      <c r="AJ24" s="80"/>
      <c r="AK24" s="80"/>
      <c r="AL24" s="81"/>
      <c r="AM24" s="82">
        <f t="shared" si="1"/>
        <v>280</v>
      </c>
      <c r="AN24" s="82"/>
      <c r="AO24" s="82"/>
      <c r="AP24" s="82"/>
      <c r="AR24" s="9"/>
    </row>
    <row r="25" spans="2:47" s="8" customFormat="1" ht="22.5" customHeight="1" x14ac:dyDescent="0.4">
      <c r="B25" s="76" t="s">
        <v>31</v>
      </c>
      <c r="C25" s="77"/>
      <c r="D25" s="77"/>
      <c r="E25" s="78"/>
      <c r="F25" s="79">
        <v>184</v>
      </c>
      <c r="G25" s="80"/>
      <c r="H25" s="81"/>
      <c r="I25" s="79">
        <v>170</v>
      </c>
      <c r="J25" s="80"/>
      <c r="K25" s="81"/>
      <c r="L25" s="79">
        <v>187</v>
      </c>
      <c r="M25" s="80"/>
      <c r="N25" s="81"/>
      <c r="O25" s="79">
        <f t="shared" si="0"/>
        <v>357</v>
      </c>
      <c r="P25" s="80"/>
      <c r="Q25" s="80"/>
      <c r="R25" s="81"/>
      <c r="S25" s="76" t="s">
        <v>30</v>
      </c>
      <c r="T25" s="77"/>
      <c r="U25" s="77"/>
      <c r="V25" s="77"/>
      <c r="W25" s="77"/>
      <c r="X25" s="77"/>
      <c r="Y25" s="77"/>
      <c r="Z25" s="78"/>
      <c r="AA25" s="79">
        <v>237</v>
      </c>
      <c r="AB25" s="80"/>
      <c r="AC25" s="80"/>
      <c r="AD25" s="81"/>
      <c r="AE25" s="79">
        <v>189</v>
      </c>
      <c r="AF25" s="80"/>
      <c r="AG25" s="80"/>
      <c r="AH25" s="81"/>
      <c r="AI25" s="79">
        <v>197</v>
      </c>
      <c r="AJ25" s="80"/>
      <c r="AK25" s="80"/>
      <c r="AL25" s="81"/>
      <c r="AM25" s="82">
        <f t="shared" si="1"/>
        <v>386</v>
      </c>
      <c r="AN25" s="82"/>
      <c r="AO25" s="82"/>
      <c r="AP25" s="82"/>
      <c r="AR25" s="9"/>
    </row>
    <row r="26" spans="2:47" s="8" customFormat="1" ht="22.5" customHeight="1" x14ac:dyDescent="0.4">
      <c r="B26" s="76" t="s">
        <v>29</v>
      </c>
      <c r="C26" s="77"/>
      <c r="D26" s="77"/>
      <c r="E26" s="78"/>
      <c r="F26" s="79">
        <v>169</v>
      </c>
      <c r="G26" s="80"/>
      <c r="H26" s="81"/>
      <c r="I26" s="79">
        <v>163</v>
      </c>
      <c r="J26" s="80"/>
      <c r="K26" s="81"/>
      <c r="L26" s="79">
        <v>189</v>
      </c>
      <c r="M26" s="80"/>
      <c r="N26" s="81"/>
      <c r="O26" s="79">
        <f t="shared" si="0"/>
        <v>352</v>
      </c>
      <c r="P26" s="80"/>
      <c r="Q26" s="80"/>
      <c r="R26" s="81"/>
      <c r="S26" s="76" t="s">
        <v>28</v>
      </c>
      <c r="T26" s="77"/>
      <c r="U26" s="77"/>
      <c r="V26" s="77"/>
      <c r="W26" s="77"/>
      <c r="X26" s="77"/>
      <c r="Y26" s="77"/>
      <c r="Z26" s="78"/>
      <c r="AA26" s="79">
        <v>157</v>
      </c>
      <c r="AB26" s="80"/>
      <c r="AC26" s="80"/>
      <c r="AD26" s="81"/>
      <c r="AE26" s="79">
        <v>140</v>
      </c>
      <c r="AF26" s="80"/>
      <c r="AG26" s="80"/>
      <c r="AH26" s="81"/>
      <c r="AI26" s="79">
        <v>158</v>
      </c>
      <c r="AJ26" s="80"/>
      <c r="AK26" s="80"/>
      <c r="AL26" s="81"/>
      <c r="AM26" s="82">
        <f t="shared" si="1"/>
        <v>298</v>
      </c>
      <c r="AN26" s="82"/>
      <c r="AO26" s="82"/>
      <c r="AP26" s="82"/>
      <c r="AR26" s="9"/>
    </row>
    <row r="27" spans="2:47" s="8" customFormat="1" ht="22.5" customHeight="1" x14ac:dyDescent="0.4">
      <c r="B27" s="76" t="s">
        <v>27</v>
      </c>
      <c r="C27" s="77"/>
      <c r="D27" s="77"/>
      <c r="E27" s="78"/>
      <c r="F27" s="79">
        <v>137</v>
      </c>
      <c r="G27" s="80"/>
      <c r="H27" s="81"/>
      <c r="I27" s="79">
        <v>125</v>
      </c>
      <c r="J27" s="80"/>
      <c r="K27" s="81"/>
      <c r="L27" s="79">
        <v>152</v>
      </c>
      <c r="M27" s="80"/>
      <c r="N27" s="81"/>
      <c r="O27" s="79">
        <f t="shared" si="0"/>
        <v>277</v>
      </c>
      <c r="P27" s="80"/>
      <c r="Q27" s="80"/>
      <c r="R27" s="81"/>
      <c r="S27" s="76" t="s">
        <v>26</v>
      </c>
      <c r="T27" s="77"/>
      <c r="U27" s="77"/>
      <c r="V27" s="77"/>
      <c r="W27" s="77"/>
      <c r="X27" s="77"/>
      <c r="Y27" s="77"/>
      <c r="Z27" s="78"/>
      <c r="AA27" s="79">
        <v>192</v>
      </c>
      <c r="AB27" s="80"/>
      <c r="AC27" s="80"/>
      <c r="AD27" s="81"/>
      <c r="AE27" s="79">
        <v>166</v>
      </c>
      <c r="AF27" s="80"/>
      <c r="AG27" s="80"/>
      <c r="AH27" s="81"/>
      <c r="AI27" s="79">
        <v>129</v>
      </c>
      <c r="AJ27" s="80"/>
      <c r="AK27" s="80"/>
      <c r="AL27" s="81"/>
      <c r="AM27" s="82">
        <f t="shared" si="1"/>
        <v>295</v>
      </c>
      <c r="AN27" s="82"/>
      <c r="AO27" s="82"/>
      <c r="AP27" s="82"/>
      <c r="AR27" s="9"/>
    </row>
    <row r="28" spans="2:47" s="8" customFormat="1" ht="22.5" customHeight="1" x14ac:dyDescent="0.4">
      <c r="B28" s="76" t="s">
        <v>25</v>
      </c>
      <c r="C28" s="77"/>
      <c r="D28" s="77"/>
      <c r="E28" s="78"/>
      <c r="F28" s="79">
        <v>60</v>
      </c>
      <c r="G28" s="80"/>
      <c r="H28" s="81"/>
      <c r="I28" s="79">
        <v>49</v>
      </c>
      <c r="J28" s="80"/>
      <c r="K28" s="81"/>
      <c r="L28" s="79">
        <v>61</v>
      </c>
      <c r="M28" s="80"/>
      <c r="N28" s="81"/>
      <c r="O28" s="79">
        <f t="shared" si="0"/>
        <v>110</v>
      </c>
      <c r="P28" s="80"/>
      <c r="Q28" s="80"/>
      <c r="R28" s="81"/>
      <c r="S28" s="76" t="s">
        <v>24</v>
      </c>
      <c r="T28" s="77"/>
      <c r="U28" s="77"/>
      <c r="V28" s="77"/>
      <c r="W28" s="77"/>
      <c r="X28" s="77"/>
      <c r="Y28" s="77"/>
      <c r="Z28" s="78"/>
      <c r="AA28" s="79">
        <v>213</v>
      </c>
      <c r="AB28" s="80"/>
      <c r="AC28" s="80"/>
      <c r="AD28" s="81"/>
      <c r="AE28" s="79">
        <v>183</v>
      </c>
      <c r="AF28" s="80"/>
      <c r="AG28" s="80"/>
      <c r="AH28" s="81"/>
      <c r="AI28" s="79">
        <v>218</v>
      </c>
      <c r="AJ28" s="80"/>
      <c r="AK28" s="80"/>
      <c r="AL28" s="81"/>
      <c r="AM28" s="82">
        <f t="shared" si="1"/>
        <v>401</v>
      </c>
      <c r="AN28" s="82"/>
      <c r="AO28" s="82"/>
      <c r="AP28" s="82"/>
      <c r="AR28" s="24"/>
      <c r="AS28" s="24" t="s">
        <v>23</v>
      </c>
      <c r="AT28" s="24" t="s">
        <v>22</v>
      </c>
      <c r="AU28" s="24" t="s">
        <v>4</v>
      </c>
    </row>
    <row r="29" spans="2:47" s="8" customFormat="1" ht="22.5" customHeight="1" x14ac:dyDescent="0.4">
      <c r="B29" s="76" t="s">
        <v>21</v>
      </c>
      <c r="C29" s="77"/>
      <c r="D29" s="77"/>
      <c r="E29" s="78"/>
      <c r="F29" s="79">
        <v>83</v>
      </c>
      <c r="G29" s="80"/>
      <c r="H29" s="81"/>
      <c r="I29" s="79">
        <v>70</v>
      </c>
      <c r="J29" s="80"/>
      <c r="K29" s="81"/>
      <c r="L29" s="79">
        <v>89</v>
      </c>
      <c r="M29" s="80"/>
      <c r="N29" s="81"/>
      <c r="O29" s="79">
        <f t="shared" si="0"/>
        <v>159</v>
      </c>
      <c r="P29" s="80"/>
      <c r="Q29" s="80"/>
      <c r="R29" s="81"/>
      <c r="S29" s="76" t="s">
        <v>20</v>
      </c>
      <c r="T29" s="77"/>
      <c r="U29" s="77"/>
      <c r="V29" s="77"/>
      <c r="W29" s="77"/>
      <c r="X29" s="77"/>
      <c r="Y29" s="77"/>
      <c r="Z29" s="78"/>
      <c r="AA29" s="79">
        <v>234</v>
      </c>
      <c r="AB29" s="80"/>
      <c r="AC29" s="80"/>
      <c r="AD29" s="81"/>
      <c r="AE29" s="79">
        <v>249</v>
      </c>
      <c r="AF29" s="80"/>
      <c r="AG29" s="80"/>
      <c r="AH29" s="81"/>
      <c r="AI29" s="79">
        <v>174</v>
      </c>
      <c r="AJ29" s="80"/>
      <c r="AK29" s="80"/>
      <c r="AL29" s="81"/>
      <c r="AM29" s="82">
        <f t="shared" si="1"/>
        <v>423</v>
      </c>
      <c r="AN29" s="82"/>
      <c r="AO29" s="82"/>
      <c r="AP29" s="82"/>
      <c r="AR29" s="24" t="s">
        <v>8</v>
      </c>
      <c r="AS29" s="11">
        <f>AE31</f>
        <v>12050</v>
      </c>
      <c r="AT29" s="11">
        <v>4321</v>
      </c>
      <c r="AU29" s="10">
        <f>IF(OR(AS29=0,AT29=0),"",ROUNDDOWN(AT29/AS29,4))</f>
        <v>0.35849999999999999</v>
      </c>
    </row>
    <row r="30" spans="2:47" s="8" customFormat="1" ht="22.5" customHeight="1" x14ac:dyDescent="0.4">
      <c r="B30" s="76" t="s">
        <v>19</v>
      </c>
      <c r="C30" s="77"/>
      <c r="D30" s="77"/>
      <c r="E30" s="78"/>
      <c r="F30" s="79">
        <v>1484</v>
      </c>
      <c r="G30" s="80"/>
      <c r="H30" s="81"/>
      <c r="I30" s="79">
        <v>1530</v>
      </c>
      <c r="J30" s="80"/>
      <c r="K30" s="81"/>
      <c r="L30" s="79">
        <v>1647</v>
      </c>
      <c r="M30" s="80"/>
      <c r="N30" s="81"/>
      <c r="O30" s="79">
        <f t="shared" si="0"/>
        <v>3177</v>
      </c>
      <c r="P30" s="80"/>
      <c r="Q30" s="80"/>
      <c r="R30" s="81"/>
      <c r="S30" s="76" t="s">
        <v>18</v>
      </c>
      <c r="T30" s="77"/>
      <c r="U30" s="77"/>
      <c r="V30" s="77"/>
      <c r="W30" s="77"/>
      <c r="X30" s="77"/>
      <c r="Y30" s="77"/>
      <c r="Z30" s="78"/>
      <c r="AA30" s="79">
        <v>43</v>
      </c>
      <c r="AB30" s="80"/>
      <c r="AC30" s="80"/>
      <c r="AD30" s="81"/>
      <c r="AE30" s="79">
        <v>44</v>
      </c>
      <c r="AF30" s="80"/>
      <c r="AG30" s="80"/>
      <c r="AH30" s="81"/>
      <c r="AI30" s="79">
        <v>50</v>
      </c>
      <c r="AJ30" s="80"/>
      <c r="AK30" s="80"/>
      <c r="AL30" s="81"/>
      <c r="AM30" s="82">
        <f t="shared" si="1"/>
        <v>94</v>
      </c>
      <c r="AN30" s="82"/>
      <c r="AO30" s="82"/>
      <c r="AP30" s="82"/>
      <c r="AR30" s="24" t="s">
        <v>6</v>
      </c>
      <c r="AS30" s="11">
        <f>AI31</f>
        <v>13210</v>
      </c>
      <c r="AT30" s="11">
        <v>5899</v>
      </c>
      <c r="AU30" s="10">
        <f>IF(OR(AS30=0,AT30=0),"",ROUNDDOWN(AT30/AS30,4))</f>
        <v>0.44650000000000001</v>
      </c>
    </row>
    <row r="31" spans="2:47" s="8" customFormat="1" ht="22.5" customHeight="1" x14ac:dyDescent="0.4">
      <c r="B31" s="76" t="s">
        <v>17</v>
      </c>
      <c r="C31" s="77"/>
      <c r="D31" s="77"/>
      <c r="E31" s="78"/>
      <c r="F31" s="79">
        <v>538</v>
      </c>
      <c r="G31" s="80"/>
      <c r="H31" s="81"/>
      <c r="I31" s="79">
        <v>568</v>
      </c>
      <c r="J31" s="80"/>
      <c r="K31" s="81"/>
      <c r="L31" s="79">
        <v>597</v>
      </c>
      <c r="M31" s="80"/>
      <c r="N31" s="81"/>
      <c r="O31" s="79">
        <f t="shared" si="0"/>
        <v>1165</v>
      </c>
      <c r="P31" s="80"/>
      <c r="Q31" s="80"/>
      <c r="R31" s="81"/>
      <c r="S31" s="76" t="s">
        <v>16</v>
      </c>
      <c r="T31" s="77"/>
      <c r="U31" s="77"/>
      <c r="V31" s="77"/>
      <c r="W31" s="77"/>
      <c r="X31" s="77"/>
      <c r="Y31" s="77"/>
      <c r="Z31" s="78"/>
      <c r="AA31" s="89">
        <f>SUM(F8:H32,AA8:AD30)</f>
        <v>12324</v>
      </c>
      <c r="AB31" s="80"/>
      <c r="AC31" s="80"/>
      <c r="AD31" s="81"/>
      <c r="AE31" s="79">
        <f>SUM(I8:K32,AE8:AH30)</f>
        <v>12050</v>
      </c>
      <c r="AF31" s="80"/>
      <c r="AG31" s="80"/>
      <c r="AH31" s="81"/>
      <c r="AI31" s="79">
        <f>SUM(L8:N32,AI8:AL30)</f>
        <v>13210</v>
      </c>
      <c r="AJ31" s="80"/>
      <c r="AK31" s="80"/>
      <c r="AL31" s="81"/>
      <c r="AM31" s="82">
        <f t="shared" si="1"/>
        <v>25260</v>
      </c>
      <c r="AN31" s="82"/>
      <c r="AO31" s="82"/>
      <c r="AP31" s="82"/>
      <c r="AR31" s="24" t="s">
        <v>15</v>
      </c>
      <c r="AS31" s="11">
        <f>AM31</f>
        <v>25260</v>
      </c>
      <c r="AT31" s="11">
        <f>AT29+AT30</f>
        <v>10220</v>
      </c>
      <c r="AU31" s="10">
        <f>IF(OR(AS31=0,AT31=0),"",ROUNDDOWN(AT31/AS31,4))</f>
        <v>0.40450000000000003</v>
      </c>
    </row>
    <row r="32" spans="2:47" s="8" customFormat="1" ht="22.5" customHeight="1" x14ac:dyDescent="0.4">
      <c r="B32" s="90" t="s">
        <v>14</v>
      </c>
      <c r="C32" s="91"/>
      <c r="D32" s="91"/>
      <c r="E32" s="92"/>
      <c r="F32" s="93">
        <v>446</v>
      </c>
      <c r="G32" s="94"/>
      <c r="H32" s="95"/>
      <c r="I32" s="93">
        <v>432</v>
      </c>
      <c r="J32" s="94"/>
      <c r="K32" s="95"/>
      <c r="L32" s="93">
        <v>466</v>
      </c>
      <c r="M32" s="94"/>
      <c r="N32" s="95"/>
      <c r="O32" s="93">
        <f t="shared" si="0"/>
        <v>898</v>
      </c>
      <c r="P32" s="94"/>
      <c r="Q32" s="94"/>
      <c r="R32" s="95"/>
      <c r="S32" s="90"/>
      <c r="T32" s="91"/>
      <c r="U32" s="91"/>
      <c r="V32" s="91"/>
      <c r="W32" s="91"/>
      <c r="X32" s="91"/>
      <c r="Y32" s="91"/>
      <c r="Z32" s="92"/>
      <c r="AA32" s="93"/>
      <c r="AB32" s="94"/>
      <c r="AC32" s="94"/>
      <c r="AD32" s="95"/>
      <c r="AE32" s="93"/>
      <c r="AF32" s="94"/>
      <c r="AG32" s="94"/>
      <c r="AH32" s="95"/>
      <c r="AI32" s="96"/>
      <c r="AJ32" s="96"/>
      <c r="AK32" s="96"/>
      <c r="AL32" s="96"/>
      <c r="AM32" s="96"/>
      <c r="AN32" s="96"/>
      <c r="AO32" s="96"/>
      <c r="AP32" s="96"/>
      <c r="AR32" s="9"/>
    </row>
    <row r="33" spans="3:39" ht="15.75" customHeight="1" x14ac:dyDescent="0.4"/>
    <row r="34" spans="3:39" ht="18.75" customHeight="1" x14ac:dyDescent="0.4">
      <c r="D34" s="22" t="s">
        <v>12</v>
      </c>
      <c r="E34" s="99">
        <f>AM31-25287</f>
        <v>-27</v>
      </c>
      <c r="F34" s="99"/>
      <c r="G34" s="1" t="s">
        <v>0</v>
      </c>
      <c r="L34" s="1" t="s">
        <v>11</v>
      </c>
      <c r="O34" s="97">
        <f>AM31-25820</f>
        <v>-560</v>
      </c>
      <c r="P34" s="97"/>
      <c r="Q34" s="97"/>
      <c r="R34" s="97"/>
      <c r="S34" s="1" t="s">
        <v>0</v>
      </c>
      <c r="AG34" s="22" t="s">
        <v>13</v>
      </c>
      <c r="AH34" s="68">
        <f>AT31</f>
        <v>10220</v>
      </c>
      <c r="AI34" s="68"/>
      <c r="AJ34" s="68"/>
      <c r="AK34" s="68"/>
      <c r="AL34" s="68"/>
      <c r="AM34" s="1" t="s">
        <v>0</v>
      </c>
    </row>
    <row r="35" spans="3:39" ht="6" customHeight="1" x14ac:dyDescent="0.4"/>
    <row r="36" spans="3:39" ht="18.75" customHeight="1" x14ac:dyDescent="0.4">
      <c r="D36" s="22" t="s">
        <v>12</v>
      </c>
      <c r="E36" s="97">
        <f>AA31-12324</f>
        <v>0</v>
      </c>
      <c r="F36" s="97"/>
      <c r="G36" s="1" t="s">
        <v>10</v>
      </c>
      <c r="L36" s="1" t="s">
        <v>11</v>
      </c>
      <c r="O36" s="97">
        <f>AA31-12427</f>
        <v>-103</v>
      </c>
      <c r="P36" s="97"/>
      <c r="Q36" s="97"/>
      <c r="R36" s="97"/>
      <c r="S36" s="1" t="s">
        <v>10</v>
      </c>
      <c r="Y36" s="1" t="s">
        <v>83</v>
      </c>
      <c r="AG36" s="22" t="s">
        <v>8</v>
      </c>
      <c r="AH36" s="68">
        <f>AT29</f>
        <v>4321</v>
      </c>
      <c r="AI36" s="68"/>
      <c r="AJ36" s="68"/>
      <c r="AK36" s="68"/>
      <c r="AL36" s="68"/>
      <c r="AM36" s="1" t="s">
        <v>0</v>
      </c>
    </row>
    <row r="37" spans="3:39" ht="6" customHeight="1" x14ac:dyDescent="0.4">
      <c r="AG37" s="22"/>
    </row>
    <row r="38" spans="3:39" ht="18.75" customHeight="1" x14ac:dyDescent="0.4">
      <c r="C38" s="23" t="s">
        <v>7</v>
      </c>
      <c r="AG38" s="22" t="s">
        <v>6</v>
      </c>
      <c r="AH38" s="68">
        <f>AT30</f>
        <v>5899</v>
      </c>
      <c r="AI38" s="68"/>
      <c r="AJ38" s="68"/>
      <c r="AK38" s="68"/>
      <c r="AL38" s="68"/>
      <c r="AM38" s="1" t="s">
        <v>0</v>
      </c>
    </row>
    <row r="39" spans="3:39" ht="6" customHeight="1" x14ac:dyDescent="0.4">
      <c r="AG39" s="22"/>
    </row>
    <row r="40" spans="3:39" ht="18.75" customHeight="1" x14ac:dyDescent="0.4">
      <c r="C40" s="5" t="s">
        <v>5</v>
      </c>
      <c r="AG40" s="22" t="s">
        <v>4</v>
      </c>
      <c r="AH40" s="98">
        <f>IF(OR(AH34=0,AM31=0),"",ROUNDDOWN(AH34/AM31*100,2))</f>
        <v>40.450000000000003</v>
      </c>
      <c r="AI40" s="98"/>
      <c r="AJ40" s="98"/>
      <c r="AK40" s="98"/>
      <c r="AL40" s="98"/>
      <c r="AM40" s="1" t="s">
        <v>82</v>
      </c>
    </row>
    <row r="42" spans="3:39" x14ac:dyDescent="0.4">
      <c r="C42" s="1" t="s">
        <v>2</v>
      </c>
      <c r="G42" s="67">
        <v>12</v>
      </c>
      <c r="H42" s="67"/>
      <c r="I42" s="1" t="s">
        <v>0</v>
      </c>
      <c r="L42" s="1" t="s">
        <v>1</v>
      </c>
      <c r="T42" s="67">
        <v>28</v>
      </c>
      <c r="U42" s="67"/>
      <c r="V42" s="1" t="s">
        <v>0</v>
      </c>
    </row>
  </sheetData>
  <mergeCells count="285">
    <mergeCell ref="E36:F36"/>
    <mergeCell ref="O36:R36"/>
    <mergeCell ref="AH36:AL36"/>
    <mergeCell ref="AH38:AL38"/>
    <mergeCell ref="AH40:AL40"/>
    <mergeCell ref="G42:H42"/>
    <mergeCell ref="T42:U42"/>
    <mergeCell ref="AM32:AP32"/>
    <mergeCell ref="E34:F34"/>
    <mergeCell ref="O34:R34"/>
    <mergeCell ref="AH34:AL34"/>
    <mergeCell ref="AM31:AP31"/>
    <mergeCell ref="B32:E32"/>
    <mergeCell ref="S32:Z32"/>
    <mergeCell ref="AA32:AD32"/>
    <mergeCell ref="AE32:AH32"/>
    <mergeCell ref="AI32:AL32"/>
    <mergeCell ref="B31:E31"/>
    <mergeCell ref="F31:H31"/>
    <mergeCell ref="I31:K31"/>
    <mergeCell ref="L31:N31"/>
    <mergeCell ref="O31:R31"/>
    <mergeCell ref="F32:H32"/>
    <mergeCell ref="I32:K32"/>
    <mergeCell ref="L32:N32"/>
    <mergeCell ref="O32:R32"/>
    <mergeCell ref="L30:N30"/>
    <mergeCell ref="O30:R30"/>
    <mergeCell ref="S30:Z30"/>
    <mergeCell ref="AA30:AD30"/>
    <mergeCell ref="AE30:AH30"/>
    <mergeCell ref="AI30:AL30"/>
    <mergeCell ref="S31:Z31"/>
    <mergeCell ref="AA31:AD31"/>
    <mergeCell ref="AE31:AH31"/>
    <mergeCell ref="AI31:AL31"/>
    <mergeCell ref="AM28:AP28"/>
    <mergeCell ref="B29:E29"/>
    <mergeCell ref="F29:H29"/>
    <mergeCell ref="I29:K29"/>
    <mergeCell ref="L29:N29"/>
    <mergeCell ref="O29:R29"/>
    <mergeCell ref="AM30:AP30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30:E30"/>
    <mergeCell ref="F30:H30"/>
    <mergeCell ref="I30:K30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B1:AP1"/>
    <mergeCell ref="B3:F3"/>
    <mergeCell ref="I3:K3"/>
    <mergeCell ref="L3:N3"/>
    <mergeCell ref="O3:P3"/>
    <mergeCell ref="Q3:R3"/>
    <mergeCell ref="S3:V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P5"/>
    <mergeCell ref="AA7:AD7"/>
    <mergeCell ref="W3:X3"/>
    <mergeCell ref="Z3:AC3"/>
    <mergeCell ref="AD3:AE3"/>
    <mergeCell ref="AE7:AH7"/>
    <mergeCell ref="AI7:AL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zoomScaleNormal="100" zoomScaleSheetLayoutView="115" workbookViewId="0">
      <selection activeCell="AI21" sqref="AI21:AL21"/>
    </sheetView>
  </sheetViews>
  <sheetFormatPr defaultRowHeight="13.5" x14ac:dyDescent="0.4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6" customWidth="1"/>
    <col min="45" max="47" width="8.75" style="1" customWidth="1"/>
    <col min="48" max="16384" width="9" style="1"/>
  </cols>
  <sheetData>
    <row r="1" spans="2:44" ht="21" customHeight="1" x14ac:dyDescent="0.4">
      <c r="B1" s="66" t="s">
        <v>73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</row>
    <row r="2" spans="2:44" ht="18.75" customHeight="1" x14ac:dyDescent="0.4">
      <c r="AP2" s="16" t="s">
        <v>72</v>
      </c>
    </row>
    <row r="3" spans="2:44" ht="18.75" customHeight="1" x14ac:dyDescent="0.4">
      <c r="B3" s="67" t="s">
        <v>71</v>
      </c>
      <c r="C3" s="67"/>
      <c r="D3" s="67"/>
      <c r="E3" s="67"/>
      <c r="F3" s="67"/>
      <c r="G3" s="25"/>
      <c r="H3" s="25"/>
      <c r="I3" s="68" t="s">
        <v>8</v>
      </c>
      <c r="J3" s="68"/>
      <c r="K3" s="68"/>
      <c r="L3" s="68">
        <v>12563</v>
      </c>
      <c r="M3" s="68"/>
      <c r="N3" s="68"/>
      <c r="O3" s="69" t="s">
        <v>0</v>
      </c>
      <c r="P3" s="69"/>
      <c r="Q3" s="69" t="s">
        <v>6</v>
      </c>
      <c r="R3" s="69"/>
      <c r="S3" s="68">
        <v>13863</v>
      </c>
      <c r="T3" s="68"/>
      <c r="U3" s="68"/>
      <c r="V3" s="68"/>
      <c r="W3" s="69" t="s">
        <v>0</v>
      </c>
      <c r="X3" s="69"/>
      <c r="Y3" s="26" t="s">
        <v>15</v>
      </c>
      <c r="Z3" s="68">
        <v>26426</v>
      </c>
      <c r="AA3" s="68"/>
      <c r="AB3" s="68"/>
      <c r="AC3" s="68"/>
      <c r="AD3" s="69" t="s">
        <v>0</v>
      </c>
      <c r="AE3" s="69"/>
      <c r="AF3" s="8"/>
    </row>
    <row r="4" spans="2:44" ht="18.75" customHeight="1" x14ac:dyDescent="0.4">
      <c r="D4" s="26"/>
      <c r="H4" s="15"/>
      <c r="I4" s="68" t="s">
        <v>10</v>
      </c>
      <c r="J4" s="68"/>
      <c r="K4" s="68"/>
      <c r="L4" s="68">
        <v>11204</v>
      </c>
      <c r="M4" s="68"/>
      <c r="N4" s="68"/>
      <c r="O4" s="28"/>
      <c r="P4" s="28"/>
      <c r="Q4" s="69" t="s">
        <v>70</v>
      </c>
      <c r="R4" s="69"/>
      <c r="S4" s="69"/>
      <c r="T4" s="73">
        <v>118.23</v>
      </c>
      <c r="U4" s="73"/>
      <c r="V4" s="73"/>
      <c r="W4" s="73"/>
      <c r="X4" s="28" t="s">
        <v>89</v>
      </c>
      <c r="Y4" s="28"/>
      <c r="Z4" s="28"/>
      <c r="AF4" s="8"/>
      <c r="AH4" s="26"/>
      <c r="AK4" s="25"/>
      <c r="AL4" s="26"/>
      <c r="AM4" s="28"/>
      <c r="AP4" s="25"/>
    </row>
    <row r="5" spans="2:44" ht="18.75" customHeight="1" x14ac:dyDescent="0.4">
      <c r="Z5" s="26"/>
      <c r="AA5" s="26"/>
      <c r="AB5" s="26"/>
      <c r="AC5" s="26"/>
      <c r="AD5" s="68" t="s">
        <v>88</v>
      </c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</row>
    <row r="6" spans="2:44" ht="6.75" customHeight="1" x14ac:dyDescent="0.4"/>
    <row r="7" spans="2:44" s="9" customFormat="1" ht="22.5" customHeight="1" x14ac:dyDescent="0.4">
      <c r="B7" s="70" t="s">
        <v>67</v>
      </c>
      <c r="C7" s="71"/>
      <c r="D7" s="71"/>
      <c r="E7" s="72"/>
      <c r="F7" s="70" t="s">
        <v>66</v>
      </c>
      <c r="G7" s="71"/>
      <c r="H7" s="72"/>
      <c r="I7" s="70" t="s">
        <v>8</v>
      </c>
      <c r="J7" s="71"/>
      <c r="K7" s="72"/>
      <c r="L7" s="70" t="s">
        <v>6</v>
      </c>
      <c r="M7" s="71"/>
      <c r="N7" s="72"/>
      <c r="O7" s="70" t="s">
        <v>15</v>
      </c>
      <c r="P7" s="71"/>
      <c r="Q7" s="71"/>
      <c r="R7" s="72"/>
      <c r="S7" s="70" t="s">
        <v>67</v>
      </c>
      <c r="T7" s="71"/>
      <c r="U7" s="71"/>
      <c r="V7" s="71"/>
      <c r="W7" s="71"/>
      <c r="X7" s="71"/>
      <c r="Y7" s="71"/>
      <c r="Z7" s="72"/>
      <c r="AA7" s="70" t="s">
        <v>66</v>
      </c>
      <c r="AB7" s="71"/>
      <c r="AC7" s="71"/>
      <c r="AD7" s="72"/>
      <c r="AE7" s="70" t="s">
        <v>8</v>
      </c>
      <c r="AF7" s="71"/>
      <c r="AG7" s="71"/>
      <c r="AH7" s="72"/>
      <c r="AI7" s="70" t="s">
        <v>6</v>
      </c>
      <c r="AJ7" s="71"/>
      <c r="AK7" s="71"/>
      <c r="AL7" s="72"/>
      <c r="AM7" s="74" t="s">
        <v>15</v>
      </c>
      <c r="AN7" s="74"/>
      <c r="AO7" s="74"/>
      <c r="AP7" s="74"/>
    </row>
    <row r="8" spans="2:44" s="8" customFormat="1" ht="22.5" customHeight="1" x14ac:dyDescent="0.4">
      <c r="B8" s="76" t="s">
        <v>65</v>
      </c>
      <c r="C8" s="77"/>
      <c r="D8" s="77"/>
      <c r="E8" s="78"/>
      <c r="F8" s="83">
        <v>1754</v>
      </c>
      <c r="G8" s="84"/>
      <c r="H8" s="85"/>
      <c r="I8" s="83">
        <v>1800</v>
      </c>
      <c r="J8" s="84"/>
      <c r="K8" s="85"/>
      <c r="L8" s="83">
        <v>1976</v>
      </c>
      <c r="M8" s="84"/>
      <c r="N8" s="85"/>
      <c r="O8" s="83">
        <f t="shared" ref="O8:O32" si="0">I8+L8</f>
        <v>3776</v>
      </c>
      <c r="P8" s="84"/>
      <c r="Q8" s="84"/>
      <c r="R8" s="85"/>
      <c r="S8" s="86" t="s">
        <v>64</v>
      </c>
      <c r="T8" s="87"/>
      <c r="U8" s="87"/>
      <c r="V8" s="87"/>
      <c r="W8" s="87"/>
      <c r="X8" s="87"/>
      <c r="Y8" s="87"/>
      <c r="Z8" s="88"/>
      <c r="AA8" s="83">
        <v>478</v>
      </c>
      <c r="AB8" s="84"/>
      <c r="AC8" s="84"/>
      <c r="AD8" s="85"/>
      <c r="AE8" s="83">
        <v>516</v>
      </c>
      <c r="AF8" s="84"/>
      <c r="AG8" s="84"/>
      <c r="AH8" s="85"/>
      <c r="AI8" s="83">
        <v>567</v>
      </c>
      <c r="AJ8" s="84"/>
      <c r="AK8" s="84"/>
      <c r="AL8" s="85"/>
      <c r="AM8" s="75">
        <f t="shared" ref="AM8:AM31" si="1">AE8+AI8</f>
        <v>1083</v>
      </c>
      <c r="AN8" s="75"/>
      <c r="AO8" s="75"/>
      <c r="AP8" s="75"/>
      <c r="AR8" s="9"/>
    </row>
    <row r="9" spans="2:44" s="8" customFormat="1" ht="22.5" customHeight="1" x14ac:dyDescent="0.4">
      <c r="B9" s="76" t="s">
        <v>63</v>
      </c>
      <c r="C9" s="77"/>
      <c r="D9" s="77"/>
      <c r="E9" s="78"/>
      <c r="F9" s="79">
        <v>101</v>
      </c>
      <c r="G9" s="80"/>
      <c r="H9" s="81"/>
      <c r="I9" s="79">
        <v>99</v>
      </c>
      <c r="J9" s="80"/>
      <c r="K9" s="81"/>
      <c r="L9" s="79">
        <v>74</v>
      </c>
      <c r="M9" s="80"/>
      <c r="N9" s="81"/>
      <c r="O9" s="79">
        <f t="shared" si="0"/>
        <v>173</v>
      </c>
      <c r="P9" s="80"/>
      <c r="Q9" s="80"/>
      <c r="R9" s="81"/>
      <c r="S9" s="76" t="s">
        <v>62</v>
      </c>
      <c r="T9" s="77"/>
      <c r="U9" s="77"/>
      <c r="V9" s="77"/>
      <c r="W9" s="77"/>
      <c r="X9" s="77"/>
      <c r="Y9" s="77"/>
      <c r="Z9" s="78"/>
      <c r="AA9" s="79">
        <v>61</v>
      </c>
      <c r="AB9" s="80"/>
      <c r="AC9" s="80"/>
      <c r="AD9" s="81"/>
      <c r="AE9" s="79">
        <v>59</v>
      </c>
      <c r="AF9" s="80"/>
      <c r="AG9" s="80"/>
      <c r="AH9" s="81"/>
      <c r="AI9" s="79">
        <v>67</v>
      </c>
      <c r="AJ9" s="80"/>
      <c r="AK9" s="80"/>
      <c r="AL9" s="81"/>
      <c r="AM9" s="82">
        <f t="shared" si="1"/>
        <v>126</v>
      </c>
      <c r="AN9" s="82"/>
      <c r="AO9" s="82"/>
      <c r="AP9" s="82"/>
      <c r="AR9" s="9"/>
    </row>
    <row r="10" spans="2:44" s="8" customFormat="1" ht="22.5" customHeight="1" x14ac:dyDescent="0.4">
      <c r="B10" s="76" t="s">
        <v>61</v>
      </c>
      <c r="C10" s="77"/>
      <c r="D10" s="77"/>
      <c r="E10" s="78"/>
      <c r="F10" s="79">
        <v>214</v>
      </c>
      <c r="G10" s="80"/>
      <c r="H10" s="81"/>
      <c r="I10" s="79">
        <v>184</v>
      </c>
      <c r="J10" s="80"/>
      <c r="K10" s="81"/>
      <c r="L10" s="79">
        <v>211</v>
      </c>
      <c r="M10" s="80"/>
      <c r="N10" s="81"/>
      <c r="O10" s="79">
        <f t="shared" si="0"/>
        <v>395</v>
      </c>
      <c r="P10" s="80"/>
      <c r="Q10" s="80"/>
      <c r="R10" s="81"/>
      <c r="S10" s="76" t="s">
        <v>60</v>
      </c>
      <c r="T10" s="77"/>
      <c r="U10" s="77"/>
      <c r="V10" s="77"/>
      <c r="W10" s="77"/>
      <c r="X10" s="77"/>
      <c r="Y10" s="77"/>
      <c r="Z10" s="78"/>
      <c r="AA10" s="79">
        <v>283</v>
      </c>
      <c r="AB10" s="80"/>
      <c r="AC10" s="80"/>
      <c r="AD10" s="81"/>
      <c r="AE10" s="79">
        <v>275</v>
      </c>
      <c r="AF10" s="80"/>
      <c r="AG10" s="80"/>
      <c r="AH10" s="81"/>
      <c r="AI10" s="79">
        <v>305</v>
      </c>
      <c r="AJ10" s="80"/>
      <c r="AK10" s="80"/>
      <c r="AL10" s="81"/>
      <c r="AM10" s="82">
        <f t="shared" si="1"/>
        <v>580</v>
      </c>
      <c r="AN10" s="82"/>
      <c r="AO10" s="82"/>
      <c r="AP10" s="82"/>
      <c r="AR10" s="9"/>
    </row>
    <row r="11" spans="2:44" s="8" customFormat="1" ht="22.5" customHeight="1" x14ac:dyDescent="0.4">
      <c r="B11" s="76" t="s">
        <v>59</v>
      </c>
      <c r="C11" s="77"/>
      <c r="D11" s="77"/>
      <c r="E11" s="78"/>
      <c r="F11" s="79">
        <v>115</v>
      </c>
      <c r="G11" s="80"/>
      <c r="H11" s="81"/>
      <c r="I11" s="79">
        <v>102</v>
      </c>
      <c r="J11" s="80"/>
      <c r="K11" s="81"/>
      <c r="L11" s="79">
        <v>119</v>
      </c>
      <c r="M11" s="80"/>
      <c r="N11" s="81"/>
      <c r="O11" s="79">
        <f t="shared" si="0"/>
        <v>221</v>
      </c>
      <c r="P11" s="80"/>
      <c r="Q11" s="80"/>
      <c r="R11" s="81"/>
      <c r="S11" s="76" t="s">
        <v>58</v>
      </c>
      <c r="T11" s="77"/>
      <c r="U11" s="77"/>
      <c r="V11" s="77"/>
      <c r="W11" s="77"/>
      <c r="X11" s="77"/>
      <c r="Y11" s="77"/>
      <c r="Z11" s="78"/>
      <c r="AA11" s="79">
        <v>434</v>
      </c>
      <c r="AB11" s="80"/>
      <c r="AC11" s="80"/>
      <c r="AD11" s="81"/>
      <c r="AE11" s="79">
        <v>474</v>
      </c>
      <c r="AF11" s="80"/>
      <c r="AG11" s="80"/>
      <c r="AH11" s="81"/>
      <c r="AI11" s="79">
        <v>519</v>
      </c>
      <c r="AJ11" s="80"/>
      <c r="AK11" s="80"/>
      <c r="AL11" s="81"/>
      <c r="AM11" s="82">
        <f t="shared" si="1"/>
        <v>993</v>
      </c>
      <c r="AN11" s="82"/>
      <c r="AO11" s="82"/>
      <c r="AP11" s="82"/>
      <c r="AR11" s="9"/>
    </row>
    <row r="12" spans="2:44" s="8" customFormat="1" ht="22.5" customHeight="1" x14ac:dyDescent="0.4">
      <c r="B12" s="76" t="s">
        <v>57</v>
      </c>
      <c r="C12" s="77"/>
      <c r="D12" s="77"/>
      <c r="E12" s="78"/>
      <c r="F12" s="79">
        <v>152</v>
      </c>
      <c r="G12" s="80"/>
      <c r="H12" s="81"/>
      <c r="I12" s="79">
        <v>155</v>
      </c>
      <c r="J12" s="80"/>
      <c r="K12" s="81"/>
      <c r="L12" s="79">
        <v>155</v>
      </c>
      <c r="M12" s="80"/>
      <c r="N12" s="81"/>
      <c r="O12" s="79">
        <f t="shared" si="0"/>
        <v>310</v>
      </c>
      <c r="P12" s="80"/>
      <c r="Q12" s="80"/>
      <c r="R12" s="81"/>
      <c r="S12" s="76" t="s">
        <v>56</v>
      </c>
      <c r="T12" s="77"/>
      <c r="U12" s="77"/>
      <c r="V12" s="77"/>
      <c r="W12" s="77"/>
      <c r="X12" s="77"/>
      <c r="Y12" s="77"/>
      <c r="Z12" s="78"/>
      <c r="AA12" s="79">
        <v>172</v>
      </c>
      <c r="AB12" s="80"/>
      <c r="AC12" s="80"/>
      <c r="AD12" s="81"/>
      <c r="AE12" s="79">
        <v>162</v>
      </c>
      <c r="AF12" s="80"/>
      <c r="AG12" s="80"/>
      <c r="AH12" s="81"/>
      <c r="AI12" s="79">
        <v>195</v>
      </c>
      <c r="AJ12" s="80"/>
      <c r="AK12" s="80"/>
      <c r="AL12" s="81"/>
      <c r="AM12" s="82">
        <f t="shared" si="1"/>
        <v>357</v>
      </c>
      <c r="AN12" s="82"/>
      <c r="AO12" s="82"/>
      <c r="AP12" s="82"/>
      <c r="AR12" s="9"/>
    </row>
    <row r="13" spans="2:44" s="8" customFormat="1" ht="22.5" customHeight="1" x14ac:dyDescent="0.4">
      <c r="B13" s="76" t="s">
        <v>55</v>
      </c>
      <c r="C13" s="77"/>
      <c r="D13" s="77"/>
      <c r="E13" s="78"/>
      <c r="F13" s="79">
        <v>95</v>
      </c>
      <c r="G13" s="80"/>
      <c r="H13" s="81"/>
      <c r="I13" s="79">
        <v>86</v>
      </c>
      <c r="J13" s="80"/>
      <c r="K13" s="81"/>
      <c r="L13" s="79">
        <v>90</v>
      </c>
      <c r="M13" s="80"/>
      <c r="N13" s="81"/>
      <c r="O13" s="79">
        <f t="shared" si="0"/>
        <v>176</v>
      </c>
      <c r="P13" s="80"/>
      <c r="Q13" s="80"/>
      <c r="R13" s="81"/>
      <c r="S13" s="76" t="s">
        <v>54</v>
      </c>
      <c r="T13" s="77"/>
      <c r="U13" s="77"/>
      <c r="V13" s="77"/>
      <c r="W13" s="77"/>
      <c r="X13" s="77"/>
      <c r="Y13" s="77"/>
      <c r="Z13" s="78"/>
      <c r="AA13" s="79">
        <v>132</v>
      </c>
      <c r="AB13" s="80"/>
      <c r="AC13" s="80"/>
      <c r="AD13" s="81"/>
      <c r="AE13" s="79">
        <v>130</v>
      </c>
      <c r="AF13" s="80"/>
      <c r="AG13" s="80"/>
      <c r="AH13" s="81"/>
      <c r="AI13" s="79">
        <v>133</v>
      </c>
      <c r="AJ13" s="80"/>
      <c r="AK13" s="80"/>
      <c r="AL13" s="81"/>
      <c r="AM13" s="82">
        <f t="shared" si="1"/>
        <v>263</v>
      </c>
      <c r="AN13" s="82"/>
      <c r="AO13" s="82"/>
      <c r="AP13" s="82"/>
      <c r="AR13" s="9"/>
    </row>
    <row r="14" spans="2:44" s="8" customFormat="1" ht="22.5" customHeight="1" x14ac:dyDescent="0.4">
      <c r="B14" s="76" t="s">
        <v>53</v>
      </c>
      <c r="C14" s="77"/>
      <c r="D14" s="77"/>
      <c r="E14" s="78"/>
      <c r="F14" s="79">
        <v>6</v>
      </c>
      <c r="G14" s="80"/>
      <c r="H14" s="81"/>
      <c r="I14" s="79">
        <v>6</v>
      </c>
      <c r="J14" s="80"/>
      <c r="K14" s="81"/>
      <c r="L14" s="79">
        <v>4</v>
      </c>
      <c r="M14" s="80"/>
      <c r="N14" s="81"/>
      <c r="O14" s="79">
        <f t="shared" si="0"/>
        <v>10</v>
      </c>
      <c r="P14" s="80"/>
      <c r="Q14" s="80"/>
      <c r="R14" s="81"/>
      <c r="S14" s="76" t="s">
        <v>52</v>
      </c>
      <c r="T14" s="77"/>
      <c r="U14" s="77"/>
      <c r="V14" s="77"/>
      <c r="W14" s="77"/>
      <c r="X14" s="77"/>
      <c r="Y14" s="77"/>
      <c r="Z14" s="78"/>
      <c r="AA14" s="79">
        <v>1358</v>
      </c>
      <c r="AB14" s="80"/>
      <c r="AC14" s="80"/>
      <c r="AD14" s="81"/>
      <c r="AE14" s="79">
        <v>1291</v>
      </c>
      <c r="AF14" s="80"/>
      <c r="AG14" s="80"/>
      <c r="AH14" s="81"/>
      <c r="AI14" s="79">
        <v>1474</v>
      </c>
      <c r="AJ14" s="80"/>
      <c r="AK14" s="80"/>
      <c r="AL14" s="81"/>
      <c r="AM14" s="82">
        <f t="shared" si="1"/>
        <v>2765</v>
      </c>
      <c r="AN14" s="82"/>
      <c r="AO14" s="82"/>
      <c r="AP14" s="82"/>
      <c r="AR14" s="9"/>
    </row>
    <row r="15" spans="2:44" s="8" customFormat="1" ht="22.5" customHeight="1" x14ac:dyDescent="0.4">
      <c r="B15" s="76" t="s">
        <v>51</v>
      </c>
      <c r="C15" s="77"/>
      <c r="D15" s="77"/>
      <c r="E15" s="78"/>
      <c r="F15" s="79">
        <v>245</v>
      </c>
      <c r="G15" s="80"/>
      <c r="H15" s="81"/>
      <c r="I15" s="79">
        <v>252</v>
      </c>
      <c r="J15" s="80"/>
      <c r="K15" s="81"/>
      <c r="L15" s="79">
        <v>285</v>
      </c>
      <c r="M15" s="80"/>
      <c r="N15" s="81"/>
      <c r="O15" s="79">
        <f t="shared" si="0"/>
        <v>537</v>
      </c>
      <c r="P15" s="80"/>
      <c r="Q15" s="80"/>
      <c r="R15" s="81"/>
      <c r="S15" s="76" t="s">
        <v>50</v>
      </c>
      <c r="T15" s="77"/>
      <c r="U15" s="77"/>
      <c r="V15" s="77"/>
      <c r="W15" s="77"/>
      <c r="X15" s="77"/>
      <c r="Y15" s="77"/>
      <c r="Z15" s="78"/>
      <c r="AA15" s="79">
        <v>5</v>
      </c>
      <c r="AB15" s="80"/>
      <c r="AC15" s="80"/>
      <c r="AD15" s="81"/>
      <c r="AE15" s="79">
        <v>5</v>
      </c>
      <c r="AF15" s="80"/>
      <c r="AG15" s="80"/>
      <c r="AH15" s="81"/>
      <c r="AI15" s="79">
        <v>6</v>
      </c>
      <c r="AJ15" s="80"/>
      <c r="AK15" s="80"/>
      <c r="AL15" s="81"/>
      <c r="AM15" s="82">
        <f t="shared" si="1"/>
        <v>11</v>
      </c>
      <c r="AN15" s="82"/>
      <c r="AO15" s="82"/>
      <c r="AP15" s="82"/>
      <c r="AR15" s="9"/>
    </row>
    <row r="16" spans="2:44" s="8" customFormat="1" ht="22.5" customHeight="1" x14ac:dyDescent="0.4">
      <c r="B16" s="76" t="s">
        <v>49</v>
      </c>
      <c r="C16" s="77"/>
      <c r="D16" s="77"/>
      <c r="E16" s="78"/>
      <c r="F16" s="79">
        <v>241</v>
      </c>
      <c r="G16" s="80"/>
      <c r="H16" s="81"/>
      <c r="I16" s="79">
        <v>221</v>
      </c>
      <c r="J16" s="80"/>
      <c r="K16" s="81"/>
      <c r="L16" s="79">
        <v>253</v>
      </c>
      <c r="M16" s="80"/>
      <c r="N16" s="81"/>
      <c r="O16" s="79">
        <f t="shared" si="0"/>
        <v>474</v>
      </c>
      <c r="P16" s="80"/>
      <c r="Q16" s="80"/>
      <c r="R16" s="81"/>
      <c r="S16" s="76" t="s">
        <v>48</v>
      </c>
      <c r="T16" s="77"/>
      <c r="U16" s="77"/>
      <c r="V16" s="77"/>
      <c r="W16" s="77"/>
      <c r="X16" s="77"/>
      <c r="Y16" s="77"/>
      <c r="Z16" s="78"/>
      <c r="AA16" s="79">
        <v>50</v>
      </c>
      <c r="AB16" s="80"/>
      <c r="AC16" s="80"/>
      <c r="AD16" s="81"/>
      <c r="AE16" s="79">
        <v>43</v>
      </c>
      <c r="AF16" s="80"/>
      <c r="AG16" s="80"/>
      <c r="AH16" s="81"/>
      <c r="AI16" s="79">
        <v>53</v>
      </c>
      <c r="AJ16" s="80"/>
      <c r="AK16" s="80"/>
      <c r="AL16" s="81"/>
      <c r="AM16" s="82">
        <f t="shared" si="1"/>
        <v>96</v>
      </c>
      <c r="AN16" s="82"/>
      <c r="AO16" s="82"/>
      <c r="AP16" s="82"/>
      <c r="AR16" s="9"/>
    </row>
    <row r="17" spans="2:47" s="8" customFormat="1" ht="22.5" customHeight="1" x14ac:dyDescent="0.4">
      <c r="B17" s="76" t="s">
        <v>47</v>
      </c>
      <c r="C17" s="77"/>
      <c r="D17" s="77"/>
      <c r="E17" s="78"/>
      <c r="F17" s="79">
        <v>117</v>
      </c>
      <c r="G17" s="80"/>
      <c r="H17" s="81"/>
      <c r="I17" s="79">
        <v>151</v>
      </c>
      <c r="J17" s="80"/>
      <c r="K17" s="81"/>
      <c r="L17" s="79">
        <v>178</v>
      </c>
      <c r="M17" s="80"/>
      <c r="N17" s="81"/>
      <c r="O17" s="79">
        <f t="shared" si="0"/>
        <v>329</v>
      </c>
      <c r="P17" s="80"/>
      <c r="Q17" s="80"/>
      <c r="R17" s="81"/>
      <c r="S17" s="76" t="s">
        <v>46</v>
      </c>
      <c r="T17" s="77"/>
      <c r="U17" s="77"/>
      <c r="V17" s="77"/>
      <c r="W17" s="77"/>
      <c r="X17" s="77"/>
      <c r="Y17" s="77"/>
      <c r="Z17" s="78"/>
      <c r="AA17" s="79">
        <v>252</v>
      </c>
      <c r="AB17" s="80"/>
      <c r="AC17" s="80"/>
      <c r="AD17" s="81"/>
      <c r="AE17" s="79">
        <v>229</v>
      </c>
      <c r="AF17" s="80"/>
      <c r="AG17" s="80"/>
      <c r="AH17" s="81"/>
      <c r="AI17" s="79">
        <v>266</v>
      </c>
      <c r="AJ17" s="80"/>
      <c r="AK17" s="80"/>
      <c r="AL17" s="81"/>
      <c r="AM17" s="82">
        <f t="shared" si="1"/>
        <v>495</v>
      </c>
      <c r="AN17" s="82"/>
      <c r="AO17" s="82"/>
      <c r="AP17" s="82"/>
      <c r="AR17" s="9"/>
    </row>
    <row r="18" spans="2:47" s="8" customFormat="1" ht="22.5" customHeight="1" x14ac:dyDescent="0.4">
      <c r="B18" s="76" t="s">
        <v>45</v>
      </c>
      <c r="C18" s="77"/>
      <c r="D18" s="77"/>
      <c r="E18" s="78"/>
      <c r="F18" s="79">
        <v>150</v>
      </c>
      <c r="G18" s="80"/>
      <c r="H18" s="81"/>
      <c r="I18" s="79">
        <v>152</v>
      </c>
      <c r="J18" s="80"/>
      <c r="K18" s="81"/>
      <c r="L18" s="79">
        <v>186</v>
      </c>
      <c r="M18" s="80"/>
      <c r="N18" s="81"/>
      <c r="O18" s="79">
        <f t="shared" si="0"/>
        <v>338</v>
      </c>
      <c r="P18" s="80"/>
      <c r="Q18" s="80"/>
      <c r="R18" s="81"/>
      <c r="S18" s="76" t="s">
        <v>44</v>
      </c>
      <c r="T18" s="77"/>
      <c r="U18" s="77"/>
      <c r="V18" s="77"/>
      <c r="W18" s="77"/>
      <c r="X18" s="77"/>
      <c r="Y18" s="77"/>
      <c r="Z18" s="78"/>
      <c r="AA18" s="79">
        <v>243</v>
      </c>
      <c r="AB18" s="80"/>
      <c r="AC18" s="80"/>
      <c r="AD18" s="81"/>
      <c r="AE18" s="79">
        <v>206</v>
      </c>
      <c r="AF18" s="80"/>
      <c r="AG18" s="80"/>
      <c r="AH18" s="81"/>
      <c r="AI18" s="79">
        <v>215</v>
      </c>
      <c r="AJ18" s="80"/>
      <c r="AK18" s="80"/>
      <c r="AL18" s="81"/>
      <c r="AM18" s="82">
        <f t="shared" si="1"/>
        <v>421</v>
      </c>
      <c r="AN18" s="82"/>
      <c r="AO18" s="82"/>
      <c r="AP18" s="82"/>
      <c r="AR18" s="9"/>
    </row>
    <row r="19" spans="2:47" s="8" customFormat="1" ht="22.5" customHeight="1" x14ac:dyDescent="0.4">
      <c r="B19" s="76" t="s">
        <v>43</v>
      </c>
      <c r="C19" s="77"/>
      <c r="D19" s="77"/>
      <c r="E19" s="78"/>
      <c r="F19" s="79">
        <v>152</v>
      </c>
      <c r="G19" s="80"/>
      <c r="H19" s="81"/>
      <c r="I19" s="79">
        <v>138</v>
      </c>
      <c r="J19" s="80"/>
      <c r="K19" s="81"/>
      <c r="L19" s="79">
        <v>164</v>
      </c>
      <c r="M19" s="80"/>
      <c r="N19" s="81"/>
      <c r="O19" s="79">
        <f t="shared" si="0"/>
        <v>302</v>
      </c>
      <c r="P19" s="80"/>
      <c r="Q19" s="80"/>
      <c r="R19" s="81"/>
      <c r="S19" s="76" t="s">
        <v>42</v>
      </c>
      <c r="T19" s="77"/>
      <c r="U19" s="77"/>
      <c r="V19" s="77"/>
      <c r="W19" s="77"/>
      <c r="X19" s="77"/>
      <c r="Y19" s="77"/>
      <c r="Z19" s="78"/>
      <c r="AA19" s="79">
        <v>73</v>
      </c>
      <c r="AB19" s="80"/>
      <c r="AC19" s="80"/>
      <c r="AD19" s="81"/>
      <c r="AE19" s="79">
        <v>50</v>
      </c>
      <c r="AF19" s="80"/>
      <c r="AG19" s="80"/>
      <c r="AH19" s="81"/>
      <c r="AI19" s="79">
        <v>67</v>
      </c>
      <c r="AJ19" s="80"/>
      <c r="AK19" s="80"/>
      <c r="AL19" s="81"/>
      <c r="AM19" s="82">
        <f t="shared" si="1"/>
        <v>117</v>
      </c>
      <c r="AN19" s="82"/>
      <c r="AO19" s="82"/>
      <c r="AP19" s="82"/>
      <c r="AR19" s="9"/>
    </row>
    <row r="20" spans="2:47" s="8" customFormat="1" ht="22.5" customHeight="1" x14ac:dyDescent="0.4">
      <c r="B20" s="76" t="s">
        <v>41</v>
      </c>
      <c r="C20" s="77"/>
      <c r="D20" s="77"/>
      <c r="E20" s="78"/>
      <c r="F20" s="79">
        <v>75</v>
      </c>
      <c r="G20" s="80"/>
      <c r="H20" s="81"/>
      <c r="I20" s="79">
        <v>72</v>
      </c>
      <c r="J20" s="80"/>
      <c r="K20" s="81"/>
      <c r="L20" s="79">
        <v>66</v>
      </c>
      <c r="M20" s="80"/>
      <c r="N20" s="81"/>
      <c r="O20" s="79">
        <f t="shared" si="0"/>
        <v>138</v>
      </c>
      <c r="P20" s="80"/>
      <c r="Q20" s="80"/>
      <c r="R20" s="81"/>
      <c r="S20" s="76" t="s">
        <v>40</v>
      </c>
      <c r="T20" s="77"/>
      <c r="U20" s="77"/>
      <c r="V20" s="77"/>
      <c r="W20" s="77"/>
      <c r="X20" s="77"/>
      <c r="Y20" s="77"/>
      <c r="Z20" s="78"/>
      <c r="AA20" s="79">
        <v>113</v>
      </c>
      <c r="AB20" s="80"/>
      <c r="AC20" s="80"/>
      <c r="AD20" s="81"/>
      <c r="AE20" s="79">
        <v>100</v>
      </c>
      <c r="AF20" s="80"/>
      <c r="AG20" s="80"/>
      <c r="AH20" s="81"/>
      <c r="AI20" s="79">
        <v>129</v>
      </c>
      <c r="AJ20" s="80"/>
      <c r="AK20" s="80"/>
      <c r="AL20" s="81"/>
      <c r="AM20" s="82">
        <f t="shared" si="1"/>
        <v>229</v>
      </c>
      <c r="AN20" s="82"/>
      <c r="AO20" s="82"/>
      <c r="AP20" s="82"/>
      <c r="AR20" s="9"/>
    </row>
    <row r="21" spans="2:47" s="8" customFormat="1" ht="22.5" customHeight="1" x14ac:dyDescent="0.4">
      <c r="B21" s="76" t="s">
        <v>39</v>
      </c>
      <c r="C21" s="77"/>
      <c r="D21" s="77"/>
      <c r="E21" s="78"/>
      <c r="F21" s="79">
        <v>77</v>
      </c>
      <c r="G21" s="80"/>
      <c r="H21" s="81"/>
      <c r="I21" s="79">
        <v>48</v>
      </c>
      <c r="J21" s="80"/>
      <c r="K21" s="81"/>
      <c r="L21" s="79">
        <v>71</v>
      </c>
      <c r="M21" s="80"/>
      <c r="N21" s="81"/>
      <c r="O21" s="79">
        <f t="shared" si="0"/>
        <v>119</v>
      </c>
      <c r="P21" s="80"/>
      <c r="Q21" s="80"/>
      <c r="R21" s="81"/>
      <c r="S21" s="76" t="s">
        <v>38</v>
      </c>
      <c r="T21" s="77"/>
      <c r="U21" s="77"/>
      <c r="V21" s="77"/>
      <c r="W21" s="77"/>
      <c r="X21" s="77"/>
      <c r="Y21" s="77"/>
      <c r="Z21" s="78"/>
      <c r="AA21" s="79">
        <v>117</v>
      </c>
      <c r="AB21" s="80"/>
      <c r="AC21" s="80"/>
      <c r="AD21" s="81"/>
      <c r="AE21" s="79">
        <v>104</v>
      </c>
      <c r="AF21" s="80"/>
      <c r="AG21" s="80"/>
      <c r="AH21" s="81"/>
      <c r="AI21" s="79">
        <v>120</v>
      </c>
      <c r="AJ21" s="80"/>
      <c r="AK21" s="80"/>
      <c r="AL21" s="81"/>
      <c r="AM21" s="82">
        <f t="shared" si="1"/>
        <v>224</v>
      </c>
      <c r="AN21" s="82"/>
      <c r="AO21" s="82"/>
      <c r="AP21" s="82"/>
      <c r="AR21" s="9"/>
    </row>
    <row r="22" spans="2:47" s="8" customFormat="1" ht="22.5" customHeight="1" x14ac:dyDescent="0.4">
      <c r="B22" s="76" t="s">
        <v>37</v>
      </c>
      <c r="C22" s="77"/>
      <c r="D22" s="77"/>
      <c r="E22" s="78"/>
      <c r="F22" s="79">
        <v>38</v>
      </c>
      <c r="G22" s="80"/>
      <c r="H22" s="81"/>
      <c r="I22" s="79">
        <v>34</v>
      </c>
      <c r="J22" s="80"/>
      <c r="K22" s="81"/>
      <c r="L22" s="79">
        <v>36</v>
      </c>
      <c r="M22" s="80"/>
      <c r="N22" s="81"/>
      <c r="O22" s="79">
        <f t="shared" si="0"/>
        <v>70</v>
      </c>
      <c r="P22" s="80"/>
      <c r="Q22" s="80"/>
      <c r="R22" s="81"/>
      <c r="S22" s="76" t="s">
        <v>36</v>
      </c>
      <c r="T22" s="77"/>
      <c r="U22" s="77"/>
      <c r="V22" s="77"/>
      <c r="W22" s="77"/>
      <c r="X22" s="77"/>
      <c r="Y22" s="77"/>
      <c r="Z22" s="78"/>
      <c r="AA22" s="79">
        <v>250</v>
      </c>
      <c r="AB22" s="80"/>
      <c r="AC22" s="80"/>
      <c r="AD22" s="81"/>
      <c r="AE22" s="79">
        <v>256</v>
      </c>
      <c r="AF22" s="80"/>
      <c r="AG22" s="80"/>
      <c r="AH22" s="81"/>
      <c r="AI22" s="79">
        <v>296</v>
      </c>
      <c r="AJ22" s="80"/>
      <c r="AK22" s="80"/>
      <c r="AL22" s="81"/>
      <c r="AM22" s="82">
        <f t="shared" si="1"/>
        <v>552</v>
      </c>
      <c r="AN22" s="82"/>
      <c r="AO22" s="82"/>
      <c r="AP22" s="82"/>
      <c r="AR22" s="9"/>
    </row>
    <row r="23" spans="2:47" s="8" customFormat="1" ht="22.5" customHeight="1" x14ac:dyDescent="0.4">
      <c r="B23" s="76" t="s">
        <v>35</v>
      </c>
      <c r="C23" s="77"/>
      <c r="D23" s="77"/>
      <c r="E23" s="78"/>
      <c r="F23" s="79">
        <v>187</v>
      </c>
      <c r="G23" s="80"/>
      <c r="H23" s="81"/>
      <c r="I23" s="79">
        <v>166</v>
      </c>
      <c r="J23" s="80"/>
      <c r="K23" s="81"/>
      <c r="L23" s="79">
        <v>189</v>
      </c>
      <c r="M23" s="80"/>
      <c r="N23" s="81"/>
      <c r="O23" s="79">
        <f t="shared" si="0"/>
        <v>355</v>
      </c>
      <c r="P23" s="80"/>
      <c r="Q23" s="80"/>
      <c r="R23" s="81"/>
      <c r="S23" s="76" t="s">
        <v>34</v>
      </c>
      <c r="T23" s="77"/>
      <c r="U23" s="77"/>
      <c r="V23" s="77"/>
      <c r="W23" s="77"/>
      <c r="X23" s="77"/>
      <c r="Y23" s="77"/>
      <c r="Z23" s="78"/>
      <c r="AA23" s="79">
        <v>21</v>
      </c>
      <c r="AB23" s="80"/>
      <c r="AC23" s="80"/>
      <c r="AD23" s="81"/>
      <c r="AE23" s="79">
        <v>14</v>
      </c>
      <c r="AF23" s="80"/>
      <c r="AG23" s="80"/>
      <c r="AH23" s="81"/>
      <c r="AI23" s="79">
        <v>17</v>
      </c>
      <c r="AJ23" s="80"/>
      <c r="AK23" s="80"/>
      <c r="AL23" s="81"/>
      <c r="AM23" s="82">
        <f t="shared" si="1"/>
        <v>31</v>
      </c>
      <c r="AN23" s="82"/>
      <c r="AO23" s="82"/>
      <c r="AP23" s="82"/>
      <c r="AR23" s="9"/>
    </row>
    <row r="24" spans="2:47" s="8" customFormat="1" ht="22.5" customHeight="1" x14ac:dyDescent="0.4">
      <c r="B24" s="76" t="s">
        <v>33</v>
      </c>
      <c r="C24" s="77"/>
      <c r="D24" s="77"/>
      <c r="E24" s="78"/>
      <c r="F24" s="79">
        <v>227</v>
      </c>
      <c r="G24" s="80"/>
      <c r="H24" s="81"/>
      <c r="I24" s="79">
        <v>250</v>
      </c>
      <c r="J24" s="80"/>
      <c r="K24" s="81"/>
      <c r="L24" s="79">
        <v>251</v>
      </c>
      <c r="M24" s="80"/>
      <c r="N24" s="81"/>
      <c r="O24" s="79">
        <f t="shared" si="0"/>
        <v>501</v>
      </c>
      <c r="P24" s="80"/>
      <c r="Q24" s="80"/>
      <c r="R24" s="81"/>
      <c r="S24" s="76" t="s">
        <v>32</v>
      </c>
      <c r="T24" s="77"/>
      <c r="U24" s="77"/>
      <c r="V24" s="77"/>
      <c r="W24" s="77"/>
      <c r="X24" s="77"/>
      <c r="Y24" s="77"/>
      <c r="Z24" s="78"/>
      <c r="AA24" s="79">
        <v>152</v>
      </c>
      <c r="AB24" s="80"/>
      <c r="AC24" s="80"/>
      <c r="AD24" s="81"/>
      <c r="AE24" s="79">
        <v>134</v>
      </c>
      <c r="AF24" s="80"/>
      <c r="AG24" s="80"/>
      <c r="AH24" s="81"/>
      <c r="AI24" s="79">
        <v>146</v>
      </c>
      <c r="AJ24" s="80"/>
      <c r="AK24" s="80"/>
      <c r="AL24" s="81"/>
      <c r="AM24" s="82">
        <f t="shared" si="1"/>
        <v>280</v>
      </c>
      <c r="AN24" s="82"/>
      <c r="AO24" s="82"/>
      <c r="AP24" s="82"/>
      <c r="AR24" s="9"/>
    </row>
    <row r="25" spans="2:47" s="8" customFormat="1" ht="22.5" customHeight="1" x14ac:dyDescent="0.4">
      <c r="B25" s="76" t="s">
        <v>31</v>
      </c>
      <c r="C25" s="77"/>
      <c r="D25" s="77"/>
      <c r="E25" s="78"/>
      <c r="F25" s="79">
        <v>183</v>
      </c>
      <c r="G25" s="80"/>
      <c r="H25" s="81"/>
      <c r="I25" s="79">
        <v>168</v>
      </c>
      <c r="J25" s="80"/>
      <c r="K25" s="81"/>
      <c r="L25" s="79">
        <v>187</v>
      </c>
      <c r="M25" s="80"/>
      <c r="N25" s="81"/>
      <c r="O25" s="79">
        <f t="shared" si="0"/>
        <v>355</v>
      </c>
      <c r="P25" s="80"/>
      <c r="Q25" s="80"/>
      <c r="R25" s="81"/>
      <c r="S25" s="76" t="s">
        <v>30</v>
      </c>
      <c r="T25" s="77"/>
      <c r="U25" s="77"/>
      <c r="V25" s="77"/>
      <c r="W25" s="77"/>
      <c r="X25" s="77"/>
      <c r="Y25" s="77"/>
      <c r="Z25" s="78"/>
      <c r="AA25" s="79">
        <v>238</v>
      </c>
      <c r="AB25" s="80"/>
      <c r="AC25" s="80"/>
      <c r="AD25" s="81"/>
      <c r="AE25" s="79">
        <v>190</v>
      </c>
      <c r="AF25" s="80"/>
      <c r="AG25" s="80"/>
      <c r="AH25" s="81"/>
      <c r="AI25" s="79">
        <v>197</v>
      </c>
      <c r="AJ25" s="80"/>
      <c r="AK25" s="80"/>
      <c r="AL25" s="81"/>
      <c r="AM25" s="82">
        <f t="shared" si="1"/>
        <v>387</v>
      </c>
      <c r="AN25" s="82"/>
      <c r="AO25" s="82"/>
      <c r="AP25" s="82"/>
      <c r="AR25" s="9"/>
    </row>
    <row r="26" spans="2:47" s="8" customFormat="1" ht="22.5" customHeight="1" x14ac:dyDescent="0.4">
      <c r="B26" s="76" t="s">
        <v>29</v>
      </c>
      <c r="C26" s="77"/>
      <c r="D26" s="77"/>
      <c r="E26" s="78"/>
      <c r="F26" s="79">
        <v>169</v>
      </c>
      <c r="G26" s="80"/>
      <c r="H26" s="81"/>
      <c r="I26" s="79">
        <v>163</v>
      </c>
      <c r="J26" s="80"/>
      <c r="K26" s="81"/>
      <c r="L26" s="79">
        <v>187</v>
      </c>
      <c r="M26" s="80"/>
      <c r="N26" s="81"/>
      <c r="O26" s="79">
        <f t="shared" si="0"/>
        <v>350</v>
      </c>
      <c r="P26" s="80"/>
      <c r="Q26" s="80"/>
      <c r="R26" s="81"/>
      <c r="S26" s="76" t="s">
        <v>28</v>
      </c>
      <c r="T26" s="77"/>
      <c r="U26" s="77"/>
      <c r="V26" s="77"/>
      <c r="W26" s="77"/>
      <c r="X26" s="77"/>
      <c r="Y26" s="77"/>
      <c r="Z26" s="78"/>
      <c r="AA26" s="79">
        <v>159</v>
      </c>
      <c r="AB26" s="80"/>
      <c r="AC26" s="80"/>
      <c r="AD26" s="81"/>
      <c r="AE26" s="79">
        <v>144</v>
      </c>
      <c r="AF26" s="80"/>
      <c r="AG26" s="80"/>
      <c r="AH26" s="81"/>
      <c r="AI26" s="79">
        <v>159</v>
      </c>
      <c r="AJ26" s="80"/>
      <c r="AK26" s="80"/>
      <c r="AL26" s="81"/>
      <c r="AM26" s="82">
        <f t="shared" si="1"/>
        <v>303</v>
      </c>
      <c r="AN26" s="82"/>
      <c r="AO26" s="82"/>
      <c r="AP26" s="82"/>
      <c r="AR26" s="9"/>
    </row>
    <row r="27" spans="2:47" s="8" customFormat="1" ht="22.5" customHeight="1" x14ac:dyDescent="0.4">
      <c r="B27" s="76" t="s">
        <v>27</v>
      </c>
      <c r="C27" s="77"/>
      <c r="D27" s="77"/>
      <c r="E27" s="78"/>
      <c r="F27" s="79">
        <v>136</v>
      </c>
      <c r="G27" s="80"/>
      <c r="H27" s="81"/>
      <c r="I27" s="79">
        <v>123</v>
      </c>
      <c r="J27" s="80"/>
      <c r="K27" s="81"/>
      <c r="L27" s="79">
        <v>151</v>
      </c>
      <c r="M27" s="80"/>
      <c r="N27" s="81"/>
      <c r="O27" s="79">
        <f t="shared" si="0"/>
        <v>274</v>
      </c>
      <c r="P27" s="80"/>
      <c r="Q27" s="80"/>
      <c r="R27" s="81"/>
      <c r="S27" s="76" t="s">
        <v>26</v>
      </c>
      <c r="T27" s="77"/>
      <c r="U27" s="77"/>
      <c r="V27" s="77"/>
      <c r="W27" s="77"/>
      <c r="X27" s="77"/>
      <c r="Y27" s="77"/>
      <c r="Z27" s="78"/>
      <c r="AA27" s="79">
        <v>191</v>
      </c>
      <c r="AB27" s="80"/>
      <c r="AC27" s="80"/>
      <c r="AD27" s="81"/>
      <c r="AE27" s="79">
        <v>164</v>
      </c>
      <c r="AF27" s="80"/>
      <c r="AG27" s="80"/>
      <c r="AH27" s="81"/>
      <c r="AI27" s="79">
        <v>129</v>
      </c>
      <c r="AJ27" s="80"/>
      <c r="AK27" s="80"/>
      <c r="AL27" s="81"/>
      <c r="AM27" s="82">
        <f t="shared" si="1"/>
        <v>293</v>
      </c>
      <c r="AN27" s="82"/>
      <c r="AO27" s="82"/>
      <c r="AP27" s="82"/>
      <c r="AR27" s="9"/>
    </row>
    <row r="28" spans="2:47" s="8" customFormat="1" ht="22.5" customHeight="1" x14ac:dyDescent="0.4">
      <c r="B28" s="76" t="s">
        <v>25</v>
      </c>
      <c r="C28" s="77"/>
      <c r="D28" s="77"/>
      <c r="E28" s="78"/>
      <c r="F28" s="79">
        <v>59</v>
      </c>
      <c r="G28" s="80"/>
      <c r="H28" s="81"/>
      <c r="I28" s="79">
        <v>48</v>
      </c>
      <c r="J28" s="80"/>
      <c r="K28" s="81"/>
      <c r="L28" s="79">
        <v>60</v>
      </c>
      <c r="M28" s="80"/>
      <c r="N28" s="81"/>
      <c r="O28" s="79">
        <f t="shared" si="0"/>
        <v>108</v>
      </c>
      <c r="P28" s="80"/>
      <c r="Q28" s="80"/>
      <c r="R28" s="81"/>
      <c r="S28" s="76" t="s">
        <v>24</v>
      </c>
      <c r="T28" s="77"/>
      <c r="U28" s="77"/>
      <c r="V28" s="77"/>
      <c r="W28" s="77"/>
      <c r="X28" s="77"/>
      <c r="Y28" s="77"/>
      <c r="Z28" s="78"/>
      <c r="AA28" s="79">
        <v>212</v>
      </c>
      <c r="AB28" s="80"/>
      <c r="AC28" s="80"/>
      <c r="AD28" s="81"/>
      <c r="AE28" s="79">
        <v>182</v>
      </c>
      <c r="AF28" s="80"/>
      <c r="AG28" s="80"/>
      <c r="AH28" s="81"/>
      <c r="AI28" s="79">
        <v>218</v>
      </c>
      <c r="AJ28" s="80"/>
      <c r="AK28" s="80"/>
      <c r="AL28" s="81"/>
      <c r="AM28" s="82">
        <f t="shared" si="1"/>
        <v>400</v>
      </c>
      <c r="AN28" s="82"/>
      <c r="AO28" s="82"/>
      <c r="AP28" s="82"/>
      <c r="AR28" s="27"/>
      <c r="AS28" s="27" t="s">
        <v>23</v>
      </c>
      <c r="AT28" s="27" t="s">
        <v>22</v>
      </c>
      <c r="AU28" s="27" t="s">
        <v>4</v>
      </c>
    </row>
    <row r="29" spans="2:47" s="8" customFormat="1" ht="22.5" customHeight="1" x14ac:dyDescent="0.4">
      <c r="B29" s="76" t="s">
        <v>21</v>
      </c>
      <c r="C29" s="77"/>
      <c r="D29" s="77"/>
      <c r="E29" s="78"/>
      <c r="F29" s="79">
        <v>84</v>
      </c>
      <c r="G29" s="80"/>
      <c r="H29" s="81"/>
      <c r="I29" s="79">
        <v>70</v>
      </c>
      <c r="J29" s="80"/>
      <c r="K29" s="81"/>
      <c r="L29" s="79">
        <v>90</v>
      </c>
      <c r="M29" s="80"/>
      <c r="N29" s="81"/>
      <c r="O29" s="79">
        <f t="shared" si="0"/>
        <v>160</v>
      </c>
      <c r="P29" s="80"/>
      <c r="Q29" s="80"/>
      <c r="R29" s="81"/>
      <c r="S29" s="76" t="s">
        <v>20</v>
      </c>
      <c r="T29" s="77"/>
      <c r="U29" s="77"/>
      <c r="V29" s="77"/>
      <c r="W29" s="77"/>
      <c r="X29" s="77"/>
      <c r="Y29" s="77"/>
      <c r="Z29" s="78"/>
      <c r="AA29" s="79">
        <v>229</v>
      </c>
      <c r="AB29" s="80"/>
      <c r="AC29" s="80"/>
      <c r="AD29" s="81"/>
      <c r="AE29" s="79">
        <v>241</v>
      </c>
      <c r="AF29" s="80"/>
      <c r="AG29" s="80"/>
      <c r="AH29" s="81"/>
      <c r="AI29" s="79">
        <v>170</v>
      </c>
      <c r="AJ29" s="80"/>
      <c r="AK29" s="80"/>
      <c r="AL29" s="81"/>
      <c r="AM29" s="82">
        <f t="shared" si="1"/>
        <v>411</v>
      </c>
      <c r="AN29" s="82"/>
      <c r="AO29" s="82"/>
      <c r="AP29" s="82"/>
      <c r="AR29" s="27" t="s">
        <v>8</v>
      </c>
      <c r="AS29" s="11">
        <f>AE31</f>
        <v>12023</v>
      </c>
      <c r="AT29" s="11">
        <v>4328</v>
      </c>
      <c r="AU29" s="10">
        <f>IF(OR(AS29=0,AT29=0),"",ROUNDDOWN(AT29/AS29,4))</f>
        <v>0.3599</v>
      </c>
    </row>
    <row r="30" spans="2:47" s="8" customFormat="1" ht="22.5" customHeight="1" x14ac:dyDescent="0.4">
      <c r="B30" s="76" t="s">
        <v>19</v>
      </c>
      <c r="C30" s="77"/>
      <c r="D30" s="77"/>
      <c r="E30" s="78"/>
      <c r="F30" s="79">
        <v>1482</v>
      </c>
      <c r="G30" s="80"/>
      <c r="H30" s="81"/>
      <c r="I30" s="79">
        <v>1528</v>
      </c>
      <c r="J30" s="80"/>
      <c r="K30" s="81"/>
      <c r="L30" s="79">
        <v>1648</v>
      </c>
      <c r="M30" s="80"/>
      <c r="N30" s="81"/>
      <c r="O30" s="79">
        <f t="shared" si="0"/>
        <v>3176</v>
      </c>
      <c r="P30" s="80"/>
      <c r="Q30" s="80"/>
      <c r="R30" s="81"/>
      <c r="S30" s="76" t="s">
        <v>18</v>
      </c>
      <c r="T30" s="77"/>
      <c r="U30" s="77"/>
      <c r="V30" s="77"/>
      <c r="W30" s="77"/>
      <c r="X30" s="77"/>
      <c r="Y30" s="77"/>
      <c r="Z30" s="78"/>
      <c r="AA30" s="79">
        <v>43</v>
      </c>
      <c r="AB30" s="80"/>
      <c r="AC30" s="80"/>
      <c r="AD30" s="81"/>
      <c r="AE30" s="79">
        <v>44</v>
      </c>
      <c r="AF30" s="80"/>
      <c r="AG30" s="80"/>
      <c r="AH30" s="81"/>
      <c r="AI30" s="79">
        <v>50</v>
      </c>
      <c r="AJ30" s="80"/>
      <c r="AK30" s="80"/>
      <c r="AL30" s="81"/>
      <c r="AM30" s="82">
        <f t="shared" si="1"/>
        <v>94</v>
      </c>
      <c r="AN30" s="82"/>
      <c r="AO30" s="82"/>
      <c r="AP30" s="82"/>
      <c r="AR30" s="27" t="s">
        <v>6</v>
      </c>
      <c r="AS30" s="11">
        <f>AI31</f>
        <v>13188</v>
      </c>
      <c r="AT30" s="11">
        <v>5896</v>
      </c>
      <c r="AU30" s="10">
        <f>IF(OR(AS30=0,AT30=0),"",ROUNDDOWN(AT30/AS30,4))</f>
        <v>0.44700000000000001</v>
      </c>
    </row>
    <row r="31" spans="2:47" s="8" customFormat="1" ht="22.5" customHeight="1" x14ac:dyDescent="0.4">
      <c r="B31" s="76" t="s">
        <v>17</v>
      </c>
      <c r="C31" s="77"/>
      <c r="D31" s="77"/>
      <c r="E31" s="78"/>
      <c r="F31" s="79">
        <v>538</v>
      </c>
      <c r="G31" s="80"/>
      <c r="H31" s="81"/>
      <c r="I31" s="79">
        <v>566</v>
      </c>
      <c r="J31" s="80"/>
      <c r="K31" s="81"/>
      <c r="L31" s="79">
        <v>595</v>
      </c>
      <c r="M31" s="80"/>
      <c r="N31" s="81"/>
      <c r="O31" s="79">
        <f t="shared" si="0"/>
        <v>1161</v>
      </c>
      <c r="P31" s="80"/>
      <c r="Q31" s="80"/>
      <c r="R31" s="81"/>
      <c r="S31" s="76" t="s">
        <v>16</v>
      </c>
      <c r="T31" s="77"/>
      <c r="U31" s="77"/>
      <c r="V31" s="77"/>
      <c r="W31" s="77"/>
      <c r="X31" s="77"/>
      <c r="Y31" s="77"/>
      <c r="Z31" s="78"/>
      <c r="AA31" s="89">
        <f>SUM(F8:H32,AA8:AD30)</f>
        <v>12307</v>
      </c>
      <c r="AB31" s="80"/>
      <c r="AC31" s="80"/>
      <c r="AD31" s="81"/>
      <c r="AE31" s="79">
        <f>SUM(I8:K32,AE8:AH30)</f>
        <v>12023</v>
      </c>
      <c r="AF31" s="80"/>
      <c r="AG31" s="80"/>
      <c r="AH31" s="81"/>
      <c r="AI31" s="79">
        <f>SUM(L8:N32,AI8:AL30)</f>
        <v>13188</v>
      </c>
      <c r="AJ31" s="80"/>
      <c r="AK31" s="80"/>
      <c r="AL31" s="81"/>
      <c r="AM31" s="82">
        <f t="shared" si="1"/>
        <v>25211</v>
      </c>
      <c r="AN31" s="82"/>
      <c r="AO31" s="82"/>
      <c r="AP31" s="82"/>
      <c r="AR31" s="27" t="s">
        <v>15</v>
      </c>
      <c r="AS31" s="11">
        <f>AM31</f>
        <v>25211</v>
      </c>
      <c r="AT31" s="11">
        <f>AT29+AT30</f>
        <v>10224</v>
      </c>
      <c r="AU31" s="10">
        <f>IF(OR(AS31=0,AT31=0),"",ROUNDDOWN(AT31/AS31,4))</f>
        <v>0.40550000000000003</v>
      </c>
    </row>
    <row r="32" spans="2:47" s="8" customFormat="1" ht="22.5" customHeight="1" x14ac:dyDescent="0.4">
      <c r="B32" s="90" t="s">
        <v>14</v>
      </c>
      <c r="C32" s="91"/>
      <c r="D32" s="91"/>
      <c r="E32" s="92"/>
      <c r="F32" s="93">
        <v>444</v>
      </c>
      <c r="G32" s="94"/>
      <c r="H32" s="95"/>
      <c r="I32" s="93">
        <v>428</v>
      </c>
      <c r="J32" s="94"/>
      <c r="K32" s="95"/>
      <c r="L32" s="93">
        <v>464</v>
      </c>
      <c r="M32" s="94"/>
      <c r="N32" s="95"/>
      <c r="O32" s="93">
        <f t="shared" si="0"/>
        <v>892</v>
      </c>
      <c r="P32" s="94"/>
      <c r="Q32" s="94"/>
      <c r="R32" s="95"/>
      <c r="S32" s="90"/>
      <c r="T32" s="91"/>
      <c r="U32" s="91"/>
      <c r="V32" s="91"/>
      <c r="W32" s="91"/>
      <c r="X32" s="91"/>
      <c r="Y32" s="91"/>
      <c r="Z32" s="92"/>
      <c r="AA32" s="93"/>
      <c r="AB32" s="94"/>
      <c r="AC32" s="94"/>
      <c r="AD32" s="95"/>
      <c r="AE32" s="93"/>
      <c r="AF32" s="94"/>
      <c r="AG32" s="94"/>
      <c r="AH32" s="95"/>
      <c r="AI32" s="96"/>
      <c r="AJ32" s="96"/>
      <c r="AK32" s="96"/>
      <c r="AL32" s="96"/>
      <c r="AM32" s="96"/>
      <c r="AN32" s="96"/>
      <c r="AO32" s="96"/>
      <c r="AP32" s="96"/>
      <c r="AR32" s="9"/>
    </row>
    <row r="33" spans="3:39" ht="15.75" customHeight="1" x14ac:dyDescent="0.4"/>
    <row r="34" spans="3:39" ht="18.75" customHeight="1" x14ac:dyDescent="0.4">
      <c r="D34" s="25" t="s">
        <v>12</v>
      </c>
      <c r="E34" s="99">
        <f>AM31-25260</f>
        <v>-49</v>
      </c>
      <c r="F34" s="99"/>
      <c r="G34" s="1" t="s">
        <v>0</v>
      </c>
      <c r="L34" s="1" t="s">
        <v>11</v>
      </c>
      <c r="O34" s="97">
        <f>AM31-25761</f>
        <v>-550</v>
      </c>
      <c r="P34" s="97"/>
      <c r="Q34" s="97"/>
      <c r="R34" s="97"/>
      <c r="S34" s="1" t="s">
        <v>0</v>
      </c>
      <c r="AG34" s="25" t="s">
        <v>13</v>
      </c>
      <c r="AH34" s="68">
        <f>AT31</f>
        <v>10224</v>
      </c>
      <c r="AI34" s="68"/>
      <c r="AJ34" s="68"/>
      <c r="AK34" s="68"/>
      <c r="AL34" s="68"/>
      <c r="AM34" s="1" t="s">
        <v>0</v>
      </c>
    </row>
    <row r="35" spans="3:39" ht="6" customHeight="1" x14ac:dyDescent="0.4"/>
    <row r="36" spans="3:39" ht="18.75" customHeight="1" x14ac:dyDescent="0.4">
      <c r="D36" s="25" t="s">
        <v>12</v>
      </c>
      <c r="E36" s="97">
        <f>AA31-12324</f>
        <v>-17</v>
      </c>
      <c r="F36" s="97"/>
      <c r="G36" s="1" t="s">
        <v>10</v>
      </c>
      <c r="L36" s="1" t="s">
        <v>11</v>
      </c>
      <c r="O36" s="97">
        <f>AA31-12415</f>
        <v>-108</v>
      </c>
      <c r="P36" s="97"/>
      <c r="Q36" s="97"/>
      <c r="R36" s="97"/>
      <c r="S36" s="1" t="s">
        <v>10</v>
      </c>
      <c r="Y36" s="1" t="s">
        <v>87</v>
      </c>
      <c r="AG36" s="25" t="s">
        <v>8</v>
      </c>
      <c r="AH36" s="68">
        <f>AT29</f>
        <v>4328</v>
      </c>
      <c r="AI36" s="68"/>
      <c r="AJ36" s="68"/>
      <c r="AK36" s="68"/>
      <c r="AL36" s="68"/>
      <c r="AM36" s="1" t="s">
        <v>0</v>
      </c>
    </row>
    <row r="37" spans="3:39" ht="6" customHeight="1" x14ac:dyDescent="0.4">
      <c r="AG37" s="25"/>
    </row>
    <row r="38" spans="3:39" ht="18.75" customHeight="1" x14ac:dyDescent="0.4">
      <c r="C38" s="28" t="s">
        <v>7</v>
      </c>
      <c r="AG38" s="25" t="s">
        <v>6</v>
      </c>
      <c r="AH38" s="68">
        <f>AT30</f>
        <v>5896</v>
      </c>
      <c r="AI38" s="68"/>
      <c r="AJ38" s="68"/>
      <c r="AK38" s="68"/>
      <c r="AL38" s="68"/>
      <c r="AM38" s="1" t="s">
        <v>0</v>
      </c>
    </row>
    <row r="39" spans="3:39" ht="6" customHeight="1" x14ac:dyDescent="0.4">
      <c r="AG39" s="25"/>
    </row>
    <row r="40" spans="3:39" ht="18.75" customHeight="1" x14ac:dyDescent="0.4">
      <c r="C40" s="5" t="s">
        <v>5</v>
      </c>
      <c r="AG40" s="25" t="s">
        <v>4</v>
      </c>
      <c r="AH40" s="98">
        <f>IF(OR(AH34=0,AM31=0),"",ROUNDDOWN(AH34/AM31*100,2))</f>
        <v>40.549999999999997</v>
      </c>
      <c r="AI40" s="98"/>
      <c r="AJ40" s="98"/>
      <c r="AK40" s="98"/>
      <c r="AL40" s="98"/>
      <c r="AM40" s="1" t="s">
        <v>86</v>
      </c>
    </row>
    <row r="42" spans="3:39" x14ac:dyDescent="0.4">
      <c r="C42" s="1" t="s">
        <v>2</v>
      </c>
      <c r="G42" s="67">
        <v>10</v>
      </c>
      <c r="H42" s="67"/>
      <c r="I42" s="1" t="s">
        <v>0</v>
      </c>
      <c r="L42" s="1" t="s">
        <v>1</v>
      </c>
      <c r="T42" s="67">
        <v>28</v>
      </c>
      <c r="U42" s="67"/>
      <c r="V42" s="1" t="s">
        <v>0</v>
      </c>
    </row>
  </sheetData>
  <mergeCells count="285">
    <mergeCell ref="G42:H42"/>
    <mergeCell ref="T42:U42"/>
    <mergeCell ref="S32:Z32"/>
    <mergeCell ref="AA32:AD32"/>
    <mergeCell ref="AE32:AH32"/>
    <mergeCell ref="AI32:AL32"/>
    <mergeCell ref="F32:H32"/>
    <mergeCell ref="I32:K32"/>
    <mergeCell ref="L32:N32"/>
    <mergeCell ref="O32:R32"/>
    <mergeCell ref="E36:F36"/>
    <mergeCell ref="O36:R36"/>
    <mergeCell ref="I30:K30"/>
    <mergeCell ref="L30:N30"/>
    <mergeCell ref="O30:R30"/>
    <mergeCell ref="S30:Z30"/>
    <mergeCell ref="AA30:AD30"/>
    <mergeCell ref="AE30:AH30"/>
    <mergeCell ref="AH36:AL36"/>
    <mergeCell ref="AH38:AL38"/>
    <mergeCell ref="AH40:AL40"/>
    <mergeCell ref="AI30:AL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30:AP30"/>
    <mergeCell ref="B30:E30"/>
    <mergeCell ref="F30:H30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8:AP28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zoomScaleNormal="100" workbookViewId="0">
      <selection activeCell="AR27" sqref="AR27"/>
    </sheetView>
  </sheetViews>
  <sheetFormatPr defaultRowHeight="13.5" x14ac:dyDescent="0.4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9" customWidth="1"/>
    <col min="45" max="47" width="8.75" style="1" customWidth="1"/>
    <col min="48" max="16384" width="9" style="1"/>
  </cols>
  <sheetData>
    <row r="1" spans="2:44" ht="21" customHeight="1" x14ac:dyDescent="0.4">
      <c r="B1" s="66" t="s">
        <v>73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</row>
    <row r="2" spans="2:44" ht="18.75" customHeight="1" x14ac:dyDescent="0.4">
      <c r="AP2" s="16" t="s">
        <v>72</v>
      </c>
    </row>
    <row r="3" spans="2:44" ht="18.75" customHeight="1" x14ac:dyDescent="0.4">
      <c r="B3" s="67" t="s">
        <v>71</v>
      </c>
      <c r="C3" s="67"/>
      <c r="D3" s="67"/>
      <c r="E3" s="67"/>
      <c r="F3" s="67"/>
      <c r="G3" s="30"/>
      <c r="H3" s="30"/>
      <c r="I3" s="68" t="s">
        <v>8</v>
      </c>
      <c r="J3" s="68"/>
      <c r="K3" s="68"/>
      <c r="L3" s="68">
        <v>12563</v>
      </c>
      <c r="M3" s="68"/>
      <c r="N3" s="68"/>
      <c r="O3" s="69" t="s">
        <v>0</v>
      </c>
      <c r="P3" s="69"/>
      <c r="Q3" s="69" t="s">
        <v>6</v>
      </c>
      <c r="R3" s="69"/>
      <c r="S3" s="68">
        <v>13863</v>
      </c>
      <c r="T3" s="68"/>
      <c r="U3" s="68"/>
      <c r="V3" s="68"/>
      <c r="W3" s="69" t="s">
        <v>0</v>
      </c>
      <c r="X3" s="69"/>
      <c r="Y3" s="29" t="s">
        <v>15</v>
      </c>
      <c r="Z3" s="68">
        <v>26426</v>
      </c>
      <c r="AA3" s="68"/>
      <c r="AB3" s="68"/>
      <c r="AC3" s="68"/>
      <c r="AD3" s="69" t="s">
        <v>0</v>
      </c>
      <c r="AE3" s="69"/>
      <c r="AF3" s="8"/>
    </row>
    <row r="4" spans="2:44" ht="18.75" customHeight="1" x14ac:dyDescent="0.4">
      <c r="D4" s="29"/>
      <c r="H4" s="15"/>
      <c r="I4" s="68" t="s">
        <v>10</v>
      </c>
      <c r="J4" s="68"/>
      <c r="K4" s="68"/>
      <c r="L4" s="68">
        <v>11204</v>
      </c>
      <c r="M4" s="68"/>
      <c r="N4" s="68"/>
      <c r="O4" s="31"/>
      <c r="P4" s="31"/>
      <c r="Q4" s="69" t="s">
        <v>70</v>
      </c>
      <c r="R4" s="69"/>
      <c r="S4" s="69"/>
      <c r="T4" s="73">
        <v>118.23</v>
      </c>
      <c r="U4" s="73"/>
      <c r="V4" s="73"/>
      <c r="W4" s="73"/>
      <c r="X4" s="31" t="s">
        <v>93</v>
      </c>
      <c r="Y4" s="31"/>
      <c r="Z4" s="31"/>
      <c r="AF4" s="8"/>
      <c r="AH4" s="29"/>
      <c r="AK4" s="30"/>
      <c r="AL4" s="29"/>
      <c r="AM4" s="31"/>
      <c r="AP4" s="30"/>
    </row>
    <row r="5" spans="2:44" ht="18.75" customHeight="1" x14ac:dyDescent="0.4">
      <c r="Z5" s="29"/>
      <c r="AA5" s="29"/>
      <c r="AB5" s="29"/>
      <c r="AC5" s="29"/>
      <c r="AD5" s="68" t="s">
        <v>92</v>
      </c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</row>
    <row r="6" spans="2:44" ht="6.75" customHeight="1" x14ac:dyDescent="0.4"/>
    <row r="7" spans="2:44" s="9" customFormat="1" ht="22.5" customHeight="1" x14ac:dyDescent="0.4">
      <c r="B7" s="70" t="s">
        <v>67</v>
      </c>
      <c r="C7" s="71"/>
      <c r="D7" s="71"/>
      <c r="E7" s="72"/>
      <c r="F7" s="70" t="s">
        <v>66</v>
      </c>
      <c r="G7" s="71"/>
      <c r="H7" s="72"/>
      <c r="I7" s="70" t="s">
        <v>8</v>
      </c>
      <c r="J7" s="71"/>
      <c r="K7" s="72"/>
      <c r="L7" s="70" t="s">
        <v>6</v>
      </c>
      <c r="M7" s="71"/>
      <c r="N7" s="72"/>
      <c r="O7" s="70" t="s">
        <v>15</v>
      </c>
      <c r="P7" s="71"/>
      <c r="Q7" s="71"/>
      <c r="R7" s="72"/>
      <c r="S7" s="70" t="s">
        <v>67</v>
      </c>
      <c r="T7" s="71"/>
      <c r="U7" s="71"/>
      <c r="V7" s="71"/>
      <c r="W7" s="71"/>
      <c r="X7" s="71"/>
      <c r="Y7" s="71"/>
      <c r="Z7" s="72"/>
      <c r="AA7" s="70" t="s">
        <v>66</v>
      </c>
      <c r="AB7" s="71"/>
      <c r="AC7" s="71"/>
      <c r="AD7" s="72"/>
      <c r="AE7" s="70" t="s">
        <v>8</v>
      </c>
      <c r="AF7" s="71"/>
      <c r="AG7" s="71"/>
      <c r="AH7" s="72"/>
      <c r="AI7" s="70" t="s">
        <v>6</v>
      </c>
      <c r="AJ7" s="71"/>
      <c r="AK7" s="71"/>
      <c r="AL7" s="72"/>
      <c r="AM7" s="74" t="s">
        <v>15</v>
      </c>
      <c r="AN7" s="74"/>
      <c r="AO7" s="74"/>
      <c r="AP7" s="74"/>
    </row>
    <row r="8" spans="2:44" s="8" customFormat="1" ht="22.5" customHeight="1" x14ac:dyDescent="0.4">
      <c r="B8" s="76" t="s">
        <v>65</v>
      </c>
      <c r="C8" s="77"/>
      <c r="D8" s="77"/>
      <c r="E8" s="78"/>
      <c r="F8" s="83">
        <v>1752</v>
      </c>
      <c r="G8" s="84"/>
      <c r="H8" s="85"/>
      <c r="I8" s="83">
        <v>1799</v>
      </c>
      <c r="J8" s="84"/>
      <c r="K8" s="85"/>
      <c r="L8" s="83">
        <v>1974</v>
      </c>
      <c r="M8" s="84"/>
      <c r="N8" s="85"/>
      <c r="O8" s="83">
        <f t="shared" ref="O8:O32" si="0">I8+L8</f>
        <v>3773</v>
      </c>
      <c r="P8" s="84"/>
      <c r="Q8" s="84"/>
      <c r="R8" s="85"/>
      <c r="S8" s="86" t="s">
        <v>64</v>
      </c>
      <c r="T8" s="87"/>
      <c r="U8" s="87"/>
      <c r="V8" s="87"/>
      <c r="W8" s="87"/>
      <c r="X8" s="87"/>
      <c r="Y8" s="87"/>
      <c r="Z8" s="88"/>
      <c r="AA8" s="83">
        <v>475</v>
      </c>
      <c r="AB8" s="84"/>
      <c r="AC8" s="84"/>
      <c r="AD8" s="85"/>
      <c r="AE8" s="83">
        <v>515</v>
      </c>
      <c r="AF8" s="84"/>
      <c r="AG8" s="84"/>
      <c r="AH8" s="85"/>
      <c r="AI8" s="83">
        <v>563</v>
      </c>
      <c r="AJ8" s="84"/>
      <c r="AK8" s="84"/>
      <c r="AL8" s="85"/>
      <c r="AM8" s="75">
        <f t="shared" ref="AM8:AM31" si="1">AE8+AI8</f>
        <v>1078</v>
      </c>
      <c r="AN8" s="75"/>
      <c r="AO8" s="75"/>
      <c r="AP8" s="75"/>
      <c r="AR8" s="9"/>
    </row>
    <row r="9" spans="2:44" s="8" customFormat="1" ht="22.5" customHeight="1" x14ac:dyDescent="0.4">
      <c r="B9" s="76" t="s">
        <v>63</v>
      </c>
      <c r="C9" s="77"/>
      <c r="D9" s="77"/>
      <c r="E9" s="78"/>
      <c r="F9" s="79">
        <v>97</v>
      </c>
      <c r="G9" s="80"/>
      <c r="H9" s="81"/>
      <c r="I9" s="79">
        <v>96</v>
      </c>
      <c r="J9" s="80"/>
      <c r="K9" s="81"/>
      <c r="L9" s="79">
        <v>77</v>
      </c>
      <c r="M9" s="80"/>
      <c r="N9" s="81"/>
      <c r="O9" s="79">
        <f t="shared" si="0"/>
        <v>173</v>
      </c>
      <c r="P9" s="80"/>
      <c r="Q9" s="80"/>
      <c r="R9" s="81"/>
      <c r="S9" s="76" t="s">
        <v>62</v>
      </c>
      <c r="T9" s="77"/>
      <c r="U9" s="77"/>
      <c r="V9" s="77"/>
      <c r="W9" s="77"/>
      <c r="X9" s="77"/>
      <c r="Y9" s="77"/>
      <c r="Z9" s="78"/>
      <c r="AA9" s="79">
        <v>61</v>
      </c>
      <c r="AB9" s="80"/>
      <c r="AC9" s="80"/>
      <c r="AD9" s="81"/>
      <c r="AE9" s="79">
        <v>59</v>
      </c>
      <c r="AF9" s="80"/>
      <c r="AG9" s="80"/>
      <c r="AH9" s="81"/>
      <c r="AI9" s="79">
        <v>67</v>
      </c>
      <c r="AJ9" s="80"/>
      <c r="AK9" s="80"/>
      <c r="AL9" s="81"/>
      <c r="AM9" s="82">
        <f t="shared" si="1"/>
        <v>126</v>
      </c>
      <c r="AN9" s="82"/>
      <c r="AO9" s="82"/>
      <c r="AP9" s="82"/>
      <c r="AR9" s="9"/>
    </row>
    <row r="10" spans="2:44" s="8" customFormat="1" ht="22.5" customHeight="1" x14ac:dyDescent="0.4">
      <c r="B10" s="76" t="s">
        <v>61</v>
      </c>
      <c r="C10" s="77"/>
      <c r="D10" s="77"/>
      <c r="E10" s="78"/>
      <c r="F10" s="79">
        <v>216</v>
      </c>
      <c r="G10" s="80"/>
      <c r="H10" s="81"/>
      <c r="I10" s="79">
        <v>185</v>
      </c>
      <c r="J10" s="80"/>
      <c r="K10" s="81"/>
      <c r="L10" s="79">
        <v>211</v>
      </c>
      <c r="M10" s="80"/>
      <c r="N10" s="81"/>
      <c r="O10" s="79">
        <f t="shared" si="0"/>
        <v>396</v>
      </c>
      <c r="P10" s="80"/>
      <c r="Q10" s="80"/>
      <c r="R10" s="81"/>
      <c r="S10" s="76" t="s">
        <v>60</v>
      </c>
      <c r="T10" s="77"/>
      <c r="U10" s="77"/>
      <c r="V10" s="77"/>
      <c r="W10" s="77"/>
      <c r="X10" s="77"/>
      <c r="Y10" s="77"/>
      <c r="Z10" s="78"/>
      <c r="AA10" s="79">
        <v>284</v>
      </c>
      <c r="AB10" s="80"/>
      <c r="AC10" s="80"/>
      <c r="AD10" s="81"/>
      <c r="AE10" s="79">
        <v>274</v>
      </c>
      <c r="AF10" s="80"/>
      <c r="AG10" s="80"/>
      <c r="AH10" s="81"/>
      <c r="AI10" s="79">
        <v>306</v>
      </c>
      <c r="AJ10" s="80"/>
      <c r="AK10" s="80"/>
      <c r="AL10" s="81"/>
      <c r="AM10" s="82">
        <f t="shared" si="1"/>
        <v>580</v>
      </c>
      <c r="AN10" s="82"/>
      <c r="AO10" s="82"/>
      <c r="AP10" s="82"/>
      <c r="AR10" s="9"/>
    </row>
    <row r="11" spans="2:44" s="8" customFormat="1" ht="22.5" customHeight="1" x14ac:dyDescent="0.4">
      <c r="B11" s="76" t="s">
        <v>59</v>
      </c>
      <c r="C11" s="77"/>
      <c r="D11" s="77"/>
      <c r="E11" s="78"/>
      <c r="F11" s="79">
        <v>114</v>
      </c>
      <c r="G11" s="80"/>
      <c r="H11" s="81"/>
      <c r="I11" s="79">
        <v>101</v>
      </c>
      <c r="J11" s="80"/>
      <c r="K11" s="81"/>
      <c r="L11" s="79">
        <v>117</v>
      </c>
      <c r="M11" s="80"/>
      <c r="N11" s="81"/>
      <c r="O11" s="79">
        <f t="shared" si="0"/>
        <v>218</v>
      </c>
      <c r="P11" s="80"/>
      <c r="Q11" s="80"/>
      <c r="R11" s="81"/>
      <c r="S11" s="76" t="s">
        <v>58</v>
      </c>
      <c r="T11" s="77"/>
      <c r="U11" s="77"/>
      <c r="V11" s="77"/>
      <c r="W11" s="77"/>
      <c r="X11" s="77"/>
      <c r="Y11" s="77"/>
      <c r="Z11" s="78"/>
      <c r="AA11" s="79">
        <v>434</v>
      </c>
      <c r="AB11" s="80"/>
      <c r="AC11" s="80"/>
      <c r="AD11" s="81"/>
      <c r="AE11" s="79">
        <v>472</v>
      </c>
      <c r="AF11" s="80"/>
      <c r="AG11" s="80"/>
      <c r="AH11" s="81"/>
      <c r="AI11" s="79">
        <v>518</v>
      </c>
      <c r="AJ11" s="80"/>
      <c r="AK11" s="80"/>
      <c r="AL11" s="81"/>
      <c r="AM11" s="82">
        <f t="shared" si="1"/>
        <v>990</v>
      </c>
      <c r="AN11" s="82"/>
      <c r="AO11" s="82"/>
      <c r="AP11" s="82"/>
      <c r="AR11" s="9"/>
    </row>
    <row r="12" spans="2:44" s="8" customFormat="1" ht="22.5" customHeight="1" x14ac:dyDescent="0.4">
      <c r="B12" s="76" t="s">
        <v>57</v>
      </c>
      <c r="C12" s="77"/>
      <c r="D12" s="77"/>
      <c r="E12" s="78"/>
      <c r="F12" s="79">
        <v>154</v>
      </c>
      <c r="G12" s="80"/>
      <c r="H12" s="81"/>
      <c r="I12" s="79">
        <v>156</v>
      </c>
      <c r="J12" s="80"/>
      <c r="K12" s="81"/>
      <c r="L12" s="79">
        <v>158</v>
      </c>
      <c r="M12" s="80"/>
      <c r="N12" s="81"/>
      <c r="O12" s="79">
        <f t="shared" si="0"/>
        <v>314</v>
      </c>
      <c r="P12" s="80"/>
      <c r="Q12" s="80"/>
      <c r="R12" s="81"/>
      <c r="S12" s="76" t="s">
        <v>56</v>
      </c>
      <c r="T12" s="77"/>
      <c r="U12" s="77"/>
      <c r="V12" s="77"/>
      <c r="W12" s="77"/>
      <c r="X12" s="77"/>
      <c r="Y12" s="77"/>
      <c r="Z12" s="78"/>
      <c r="AA12" s="79">
        <v>174</v>
      </c>
      <c r="AB12" s="80"/>
      <c r="AC12" s="80"/>
      <c r="AD12" s="81"/>
      <c r="AE12" s="79">
        <v>163</v>
      </c>
      <c r="AF12" s="80"/>
      <c r="AG12" s="80"/>
      <c r="AH12" s="81"/>
      <c r="AI12" s="79">
        <v>196</v>
      </c>
      <c r="AJ12" s="80"/>
      <c r="AK12" s="80"/>
      <c r="AL12" s="81"/>
      <c r="AM12" s="82">
        <f t="shared" si="1"/>
        <v>359</v>
      </c>
      <c r="AN12" s="82"/>
      <c r="AO12" s="82"/>
      <c r="AP12" s="82"/>
      <c r="AR12" s="9"/>
    </row>
    <row r="13" spans="2:44" s="8" customFormat="1" ht="22.5" customHeight="1" x14ac:dyDescent="0.4">
      <c r="B13" s="76" t="s">
        <v>55</v>
      </c>
      <c r="C13" s="77"/>
      <c r="D13" s="77"/>
      <c r="E13" s="78"/>
      <c r="F13" s="79">
        <v>96</v>
      </c>
      <c r="G13" s="80"/>
      <c r="H13" s="81"/>
      <c r="I13" s="79">
        <v>87</v>
      </c>
      <c r="J13" s="80"/>
      <c r="K13" s="81"/>
      <c r="L13" s="79">
        <v>91</v>
      </c>
      <c r="M13" s="80"/>
      <c r="N13" s="81"/>
      <c r="O13" s="79">
        <f t="shared" si="0"/>
        <v>178</v>
      </c>
      <c r="P13" s="80"/>
      <c r="Q13" s="80"/>
      <c r="R13" s="81"/>
      <c r="S13" s="76" t="s">
        <v>54</v>
      </c>
      <c r="T13" s="77"/>
      <c r="U13" s="77"/>
      <c r="V13" s="77"/>
      <c r="W13" s="77"/>
      <c r="X13" s="77"/>
      <c r="Y13" s="77"/>
      <c r="Z13" s="78"/>
      <c r="AA13" s="79">
        <v>131</v>
      </c>
      <c r="AB13" s="80"/>
      <c r="AC13" s="80"/>
      <c r="AD13" s="81"/>
      <c r="AE13" s="79">
        <v>129</v>
      </c>
      <c r="AF13" s="80"/>
      <c r="AG13" s="80"/>
      <c r="AH13" s="81"/>
      <c r="AI13" s="79">
        <v>133</v>
      </c>
      <c r="AJ13" s="80"/>
      <c r="AK13" s="80"/>
      <c r="AL13" s="81"/>
      <c r="AM13" s="82">
        <f t="shared" si="1"/>
        <v>262</v>
      </c>
      <c r="AN13" s="82"/>
      <c r="AO13" s="82"/>
      <c r="AP13" s="82"/>
      <c r="AR13" s="9"/>
    </row>
    <row r="14" spans="2:44" s="8" customFormat="1" ht="22.5" customHeight="1" x14ac:dyDescent="0.4">
      <c r="B14" s="76" t="s">
        <v>53</v>
      </c>
      <c r="C14" s="77"/>
      <c r="D14" s="77"/>
      <c r="E14" s="78"/>
      <c r="F14" s="79">
        <v>6</v>
      </c>
      <c r="G14" s="80"/>
      <c r="H14" s="81"/>
      <c r="I14" s="79">
        <v>6</v>
      </c>
      <c r="J14" s="80"/>
      <c r="K14" s="81"/>
      <c r="L14" s="79">
        <v>4</v>
      </c>
      <c r="M14" s="80"/>
      <c r="N14" s="81"/>
      <c r="O14" s="79">
        <f t="shared" si="0"/>
        <v>10</v>
      </c>
      <c r="P14" s="80"/>
      <c r="Q14" s="80"/>
      <c r="R14" s="81"/>
      <c r="S14" s="76" t="s">
        <v>52</v>
      </c>
      <c r="T14" s="77"/>
      <c r="U14" s="77"/>
      <c r="V14" s="77"/>
      <c r="W14" s="77"/>
      <c r="X14" s="77"/>
      <c r="Y14" s="77"/>
      <c r="Z14" s="78"/>
      <c r="AA14" s="79">
        <v>1360</v>
      </c>
      <c r="AB14" s="80"/>
      <c r="AC14" s="80"/>
      <c r="AD14" s="81"/>
      <c r="AE14" s="79">
        <v>1286</v>
      </c>
      <c r="AF14" s="80"/>
      <c r="AG14" s="80"/>
      <c r="AH14" s="81"/>
      <c r="AI14" s="79">
        <v>1465</v>
      </c>
      <c r="AJ14" s="80"/>
      <c r="AK14" s="80"/>
      <c r="AL14" s="81"/>
      <c r="AM14" s="82">
        <f t="shared" si="1"/>
        <v>2751</v>
      </c>
      <c r="AN14" s="82"/>
      <c r="AO14" s="82"/>
      <c r="AP14" s="82"/>
      <c r="AR14" s="9"/>
    </row>
    <row r="15" spans="2:44" s="8" customFormat="1" ht="22.5" customHeight="1" x14ac:dyDescent="0.4">
      <c r="B15" s="76" t="s">
        <v>51</v>
      </c>
      <c r="C15" s="77"/>
      <c r="D15" s="77"/>
      <c r="E15" s="78"/>
      <c r="F15" s="79">
        <v>246</v>
      </c>
      <c r="G15" s="80"/>
      <c r="H15" s="81"/>
      <c r="I15" s="79">
        <v>252</v>
      </c>
      <c r="J15" s="80"/>
      <c r="K15" s="81"/>
      <c r="L15" s="79">
        <v>285</v>
      </c>
      <c r="M15" s="80"/>
      <c r="N15" s="81"/>
      <c r="O15" s="79">
        <f t="shared" si="0"/>
        <v>537</v>
      </c>
      <c r="P15" s="80"/>
      <c r="Q15" s="80"/>
      <c r="R15" s="81"/>
      <c r="S15" s="76" t="s">
        <v>50</v>
      </c>
      <c r="T15" s="77"/>
      <c r="U15" s="77"/>
      <c r="V15" s="77"/>
      <c r="W15" s="77"/>
      <c r="X15" s="77"/>
      <c r="Y15" s="77"/>
      <c r="Z15" s="78"/>
      <c r="AA15" s="79">
        <v>5</v>
      </c>
      <c r="AB15" s="80"/>
      <c r="AC15" s="80"/>
      <c r="AD15" s="81"/>
      <c r="AE15" s="79">
        <v>5</v>
      </c>
      <c r="AF15" s="80"/>
      <c r="AG15" s="80"/>
      <c r="AH15" s="81"/>
      <c r="AI15" s="79">
        <v>6</v>
      </c>
      <c r="AJ15" s="80"/>
      <c r="AK15" s="80"/>
      <c r="AL15" s="81"/>
      <c r="AM15" s="82">
        <f t="shared" si="1"/>
        <v>11</v>
      </c>
      <c r="AN15" s="82"/>
      <c r="AO15" s="82"/>
      <c r="AP15" s="82"/>
      <c r="AR15" s="9"/>
    </row>
    <row r="16" spans="2:44" s="8" customFormat="1" ht="22.5" customHeight="1" x14ac:dyDescent="0.4">
      <c r="B16" s="76" t="s">
        <v>49</v>
      </c>
      <c r="C16" s="77"/>
      <c r="D16" s="77"/>
      <c r="E16" s="78"/>
      <c r="F16" s="79">
        <v>240</v>
      </c>
      <c r="G16" s="80"/>
      <c r="H16" s="81"/>
      <c r="I16" s="79">
        <v>220</v>
      </c>
      <c r="J16" s="80"/>
      <c r="K16" s="81"/>
      <c r="L16" s="79">
        <v>253</v>
      </c>
      <c r="M16" s="80"/>
      <c r="N16" s="81"/>
      <c r="O16" s="79">
        <f t="shared" si="0"/>
        <v>473</v>
      </c>
      <c r="P16" s="80"/>
      <c r="Q16" s="80"/>
      <c r="R16" s="81"/>
      <c r="S16" s="76" t="s">
        <v>48</v>
      </c>
      <c r="T16" s="77"/>
      <c r="U16" s="77"/>
      <c r="V16" s="77"/>
      <c r="W16" s="77"/>
      <c r="X16" s="77"/>
      <c r="Y16" s="77"/>
      <c r="Z16" s="78"/>
      <c r="AA16" s="79">
        <v>49</v>
      </c>
      <c r="AB16" s="80"/>
      <c r="AC16" s="80"/>
      <c r="AD16" s="81"/>
      <c r="AE16" s="79">
        <v>43</v>
      </c>
      <c r="AF16" s="80"/>
      <c r="AG16" s="80"/>
      <c r="AH16" s="81"/>
      <c r="AI16" s="79">
        <v>52</v>
      </c>
      <c r="AJ16" s="80"/>
      <c r="AK16" s="80"/>
      <c r="AL16" s="81"/>
      <c r="AM16" s="82">
        <f t="shared" si="1"/>
        <v>95</v>
      </c>
      <c r="AN16" s="82"/>
      <c r="AO16" s="82"/>
      <c r="AP16" s="82"/>
      <c r="AR16" s="9"/>
    </row>
    <row r="17" spans="2:47" s="8" customFormat="1" ht="22.5" customHeight="1" x14ac:dyDescent="0.4">
      <c r="B17" s="76" t="s">
        <v>47</v>
      </c>
      <c r="C17" s="77"/>
      <c r="D17" s="77"/>
      <c r="E17" s="78"/>
      <c r="F17" s="79">
        <v>117</v>
      </c>
      <c r="G17" s="80"/>
      <c r="H17" s="81"/>
      <c r="I17" s="79">
        <v>151</v>
      </c>
      <c r="J17" s="80"/>
      <c r="K17" s="81"/>
      <c r="L17" s="79">
        <v>178</v>
      </c>
      <c r="M17" s="80"/>
      <c r="N17" s="81"/>
      <c r="O17" s="79">
        <f t="shared" si="0"/>
        <v>329</v>
      </c>
      <c r="P17" s="80"/>
      <c r="Q17" s="80"/>
      <c r="R17" s="81"/>
      <c r="S17" s="76" t="s">
        <v>46</v>
      </c>
      <c r="T17" s="77"/>
      <c r="U17" s="77"/>
      <c r="V17" s="77"/>
      <c r="W17" s="77"/>
      <c r="X17" s="77"/>
      <c r="Y17" s="77"/>
      <c r="Z17" s="78"/>
      <c r="AA17" s="79">
        <v>253</v>
      </c>
      <c r="AB17" s="80"/>
      <c r="AC17" s="80"/>
      <c r="AD17" s="81"/>
      <c r="AE17" s="79">
        <v>231</v>
      </c>
      <c r="AF17" s="80"/>
      <c r="AG17" s="80"/>
      <c r="AH17" s="81"/>
      <c r="AI17" s="79">
        <v>269</v>
      </c>
      <c r="AJ17" s="80"/>
      <c r="AK17" s="80"/>
      <c r="AL17" s="81"/>
      <c r="AM17" s="82">
        <f t="shared" si="1"/>
        <v>500</v>
      </c>
      <c r="AN17" s="82"/>
      <c r="AO17" s="82"/>
      <c r="AP17" s="82"/>
      <c r="AR17" s="9"/>
    </row>
    <row r="18" spans="2:47" s="8" customFormat="1" ht="22.5" customHeight="1" x14ac:dyDescent="0.4">
      <c r="B18" s="76" t="s">
        <v>45</v>
      </c>
      <c r="C18" s="77"/>
      <c r="D18" s="77"/>
      <c r="E18" s="78"/>
      <c r="F18" s="79">
        <v>150</v>
      </c>
      <c r="G18" s="80"/>
      <c r="H18" s="81"/>
      <c r="I18" s="79">
        <v>153</v>
      </c>
      <c r="J18" s="80"/>
      <c r="K18" s="81"/>
      <c r="L18" s="79">
        <v>188</v>
      </c>
      <c r="M18" s="80"/>
      <c r="N18" s="81"/>
      <c r="O18" s="79">
        <f t="shared" si="0"/>
        <v>341</v>
      </c>
      <c r="P18" s="80"/>
      <c r="Q18" s="80"/>
      <c r="R18" s="81"/>
      <c r="S18" s="76" t="s">
        <v>44</v>
      </c>
      <c r="T18" s="77"/>
      <c r="U18" s="77"/>
      <c r="V18" s="77"/>
      <c r="W18" s="77"/>
      <c r="X18" s="77"/>
      <c r="Y18" s="77"/>
      <c r="Z18" s="78"/>
      <c r="AA18" s="79">
        <v>243</v>
      </c>
      <c r="AB18" s="80"/>
      <c r="AC18" s="80"/>
      <c r="AD18" s="81"/>
      <c r="AE18" s="79">
        <v>206</v>
      </c>
      <c r="AF18" s="80"/>
      <c r="AG18" s="80"/>
      <c r="AH18" s="81"/>
      <c r="AI18" s="79">
        <v>215</v>
      </c>
      <c r="AJ18" s="80"/>
      <c r="AK18" s="80"/>
      <c r="AL18" s="81"/>
      <c r="AM18" s="82">
        <f t="shared" si="1"/>
        <v>421</v>
      </c>
      <c r="AN18" s="82"/>
      <c r="AO18" s="82"/>
      <c r="AP18" s="82"/>
      <c r="AR18" s="9"/>
    </row>
    <row r="19" spans="2:47" s="8" customFormat="1" ht="22.5" customHeight="1" x14ac:dyDescent="0.4">
      <c r="B19" s="76" t="s">
        <v>43</v>
      </c>
      <c r="C19" s="77"/>
      <c r="D19" s="77"/>
      <c r="E19" s="78"/>
      <c r="F19" s="79">
        <v>153</v>
      </c>
      <c r="G19" s="80"/>
      <c r="H19" s="81"/>
      <c r="I19" s="79">
        <v>139</v>
      </c>
      <c r="J19" s="80"/>
      <c r="K19" s="81"/>
      <c r="L19" s="79">
        <v>164</v>
      </c>
      <c r="M19" s="80"/>
      <c r="N19" s="81"/>
      <c r="O19" s="79">
        <f t="shared" si="0"/>
        <v>303</v>
      </c>
      <c r="P19" s="80"/>
      <c r="Q19" s="80"/>
      <c r="R19" s="81"/>
      <c r="S19" s="76" t="s">
        <v>42</v>
      </c>
      <c r="T19" s="77"/>
      <c r="U19" s="77"/>
      <c r="V19" s="77"/>
      <c r="W19" s="77"/>
      <c r="X19" s="77"/>
      <c r="Y19" s="77"/>
      <c r="Z19" s="78"/>
      <c r="AA19" s="79">
        <v>73</v>
      </c>
      <c r="AB19" s="80"/>
      <c r="AC19" s="80"/>
      <c r="AD19" s="81"/>
      <c r="AE19" s="79">
        <v>50</v>
      </c>
      <c r="AF19" s="80"/>
      <c r="AG19" s="80"/>
      <c r="AH19" s="81"/>
      <c r="AI19" s="79">
        <v>67</v>
      </c>
      <c r="AJ19" s="80"/>
      <c r="AK19" s="80"/>
      <c r="AL19" s="81"/>
      <c r="AM19" s="82">
        <f t="shared" si="1"/>
        <v>117</v>
      </c>
      <c r="AN19" s="82"/>
      <c r="AO19" s="82"/>
      <c r="AP19" s="82"/>
      <c r="AR19" s="9"/>
    </row>
    <row r="20" spans="2:47" s="8" customFormat="1" ht="22.5" customHeight="1" x14ac:dyDescent="0.4">
      <c r="B20" s="76" t="s">
        <v>41</v>
      </c>
      <c r="C20" s="77"/>
      <c r="D20" s="77"/>
      <c r="E20" s="78"/>
      <c r="F20" s="79">
        <v>75</v>
      </c>
      <c r="G20" s="80"/>
      <c r="H20" s="81"/>
      <c r="I20" s="79">
        <v>71</v>
      </c>
      <c r="J20" s="80"/>
      <c r="K20" s="81"/>
      <c r="L20" s="79">
        <v>65</v>
      </c>
      <c r="M20" s="80"/>
      <c r="N20" s="81"/>
      <c r="O20" s="79">
        <f t="shared" si="0"/>
        <v>136</v>
      </c>
      <c r="P20" s="80"/>
      <c r="Q20" s="80"/>
      <c r="R20" s="81"/>
      <c r="S20" s="76" t="s">
        <v>40</v>
      </c>
      <c r="T20" s="77"/>
      <c r="U20" s="77"/>
      <c r="V20" s="77"/>
      <c r="W20" s="77"/>
      <c r="X20" s="77"/>
      <c r="Y20" s="77"/>
      <c r="Z20" s="78"/>
      <c r="AA20" s="79">
        <v>113</v>
      </c>
      <c r="AB20" s="80"/>
      <c r="AC20" s="80"/>
      <c r="AD20" s="81"/>
      <c r="AE20" s="79">
        <v>99</v>
      </c>
      <c r="AF20" s="80"/>
      <c r="AG20" s="80"/>
      <c r="AH20" s="81"/>
      <c r="AI20" s="79">
        <v>129</v>
      </c>
      <c r="AJ20" s="80"/>
      <c r="AK20" s="80"/>
      <c r="AL20" s="81"/>
      <c r="AM20" s="82">
        <f t="shared" si="1"/>
        <v>228</v>
      </c>
      <c r="AN20" s="82"/>
      <c r="AO20" s="82"/>
      <c r="AP20" s="82"/>
      <c r="AR20" s="9"/>
    </row>
    <row r="21" spans="2:47" s="8" customFormat="1" ht="22.5" customHeight="1" x14ac:dyDescent="0.4">
      <c r="B21" s="76" t="s">
        <v>39</v>
      </c>
      <c r="C21" s="77"/>
      <c r="D21" s="77"/>
      <c r="E21" s="78"/>
      <c r="F21" s="79">
        <v>79</v>
      </c>
      <c r="G21" s="80"/>
      <c r="H21" s="81"/>
      <c r="I21" s="79">
        <v>48</v>
      </c>
      <c r="J21" s="80"/>
      <c r="K21" s="81"/>
      <c r="L21" s="79">
        <v>73</v>
      </c>
      <c r="M21" s="80"/>
      <c r="N21" s="81"/>
      <c r="O21" s="79">
        <f t="shared" si="0"/>
        <v>121</v>
      </c>
      <c r="P21" s="80"/>
      <c r="Q21" s="80"/>
      <c r="R21" s="81"/>
      <c r="S21" s="76" t="s">
        <v>38</v>
      </c>
      <c r="T21" s="77"/>
      <c r="U21" s="77"/>
      <c r="V21" s="77"/>
      <c r="W21" s="77"/>
      <c r="X21" s="77"/>
      <c r="Y21" s="77"/>
      <c r="Z21" s="78"/>
      <c r="AA21" s="79">
        <v>117</v>
      </c>
      <c r="AB21" s="80"/>
      <c r="AC21" s="80"/>
      <c r="AD21" s="81"/>
      <c r="AE21" s="79">
        <v>104</v>
      </c>
      <c r="AF21" s="80"/>
      <c r="AG21" s="80"/>
      <c r="AH21" s="81"/>
      <c r="AI21" s="79">
        <v>119</v>
      </c>
      <c r="AJ21" s="80"/>
      <c r="AK21" s="80"/>
      <c r="AL21" s="81"/>
      <c r="AM21" s="82">
        <f t="shared" si="1"/>
        <v>223</v>
      </c>
      <c r="AN21" s="82"/>
      <c r="AO21" s="82"/>
      <c r="AP21" s="82"/>
      <c r="AR21" s="9"/>
    </row>
    <row r="22" spans="2:47" s="8" customFormat="1" ht="22.5" customHeight="1" x14ac:dyDescent="0.4">
      <c r="B22" s="76" t="s">
        <v>37</v>
      </c>
      <c r="C22" s="77"/>
      <c r="D22" s="77"/>
      <c r="E22" s="78"/>
      <c r="F22" s="79">
        <v>38</v>
      </c>
      <c r="G22" s="80"/>
      <c r="H22" s="81"/>
      <c r="I22" s="79">
        <v>34</v>
      </c>
      <c r="J22" s="80"/>
      <c r="K22" s="81"/>
      <c r="L22" s="79">
        <v>36</v>
      </c>
      <c r="M22" s="80"/>
      <c r="N22" s="81"/>
      <c r="O22" s="79">
        <f t="shared" si="0"/>
        <v>70</v>
      </c>
      <c r="P22" s="80"/>
      <c r="Q22" s="80"/>
      <c r="R22" s="81"/>
      <c r="S22" s="76" t="s">
        <v>36</v>
      </c>
      <c r="T22" s="77"/>
      <c r="U22" s="77"/>
      <c r="V22" s="77"/>
      <c r="W22" s="77"/>
      <c r="X22" s="77"/>
      <c r="Y22" s="77"/>
      <c r="Z22" s="78"/>
      <c r="AA22" s="79">
        <v>251</v>
      </c>
      <c r="AB22" s="80"/>
      <c r="AC22" s="80"/>
      <c r="AD22" s="81"/>
      <c r="AE22" s="79">
        <v>256</v>
      </c>
      <c r="AF22" s="80"/>
      <c r="AG22" s="80"/>
      <c r="AH22" s="81"/>
      <c r="AI22" s="79">
        <v>296</v>
      </c>
      <c r="AJ22" s="80"/>
      <c r="AK22" s="80"/>
      <c r="AL22" s="81"/>
      <c r="AM22" s="82">
        <f t="shared" si="1"/>
        <v>552</v>
      </c>
      <c r="AN22" s="82"/>
      <c r="AO22" s="82"/>
      <c r="AP22" s="82"/>
      <c r="AR22" s="9"/>
    </row>
    <row r="23" spans="2:47" s="8" customFormat="1" ht="22.5" customHeight="1" x14ac:dyDescent="0.4">
      <c r="B23" s="76" t="s">
        <v>35</v>
      </c>
      <c r="C23" s="77"/>
      <c r="D23" s="77"/>
      <c r="E23" s="78"/>
      <c r="F23" s="79">
        <v>188</v>
      </c>
      <c r="G23" s="80"/>
      <c r="H23" s="81"/>
      <c r="I23" s="79">
        <v>166</v>
      </c>
      <c r="J23" s="80"/>
      <c r="K23" s="81"/>
      <c r="L23" s="79">
        <v>189</v>
      </c>
      <c r="M23" s="80"/>
      <c r="N23" s="81"/>
      <c r="O23" s="79">
        <f t="shared" si="0"/>
        <v>355</v>
      </c>
      <c r="P23" s="80"/>
      <c r="Q23" s="80"/>
      <c r="R23" s="81"/>
      <c r="S23" s="76" t="s">
        <v>34</v>
      </c>
      <c r="T23" s="77"/>
      <c r="U23" s="77"/>
      <c r="V23" s="77"/>
      <c r="W23" s="77"/>
      <c r="X23" s="77"/>
      <c r="Y23" s="77"/>
      <c r="Z23" s="78"/>
      <c r="AA23" s="79">
        <v>20</v>
      </c>
      <c r="AB23" s="80"/>
      <c r="AC23" s="80"/>
      <c r="AD23" s="81"/>
      <c r="AE23" s="79">
        <v>14</v>
      </c>
      <c r="AF23" s="80"/>
      <c r="AG23" s="80"/>
      <c r="AH23" s="81"/>
      <c r="AI23" s="79">
        <v>16</v>
      </c>
      <c r="AJ23" s="80"/>
      <c r="AK23" s="80"/>
      <c r="AL23" s="81"/>
      <c r="AM23" s="82">
        <f t="shared" si="1"/>
        <v>30</v>
      </c>
      <c r="AN23" s="82"/>
      <c r="AO23" s="82"/>
      <c r="AP23" s="82"/>
      <c r="AR23" s="9"/>
    </row>
    <row r="24" spans="2:47" s="8" customFormat="1" ht="22.5" customHeight="1" x14ac:dyDescent="0.4">
      <c r="B24" s="76" t="s">
        <v>33</v>
      </c>
      <c r="C24" s="77"/>
      <c r="D24" s="77"/>
      <c r="E24" s="78"/>
      <c r="F24" s="79">
        <v>229</v>
      </c>
      <c r="G24" s="80"/>
      <c r="H24" s="81"/>
      <c r="I24" s="79">
        <v>250</v>
      </c>
      <c r="J24" s="80"/>
      <c r="K24" s="81"/>
      <c r="L24" s="79">
        <v>250</v>
      </c>
      <c r="M24" s="80"/>
      <c r="N24" s="81"/>
      <c r="O24" s="79">
        <f t="shared" si="0"/>
        <v>500</v>
      </c>
      <c r="P24" s="80"/>
      <c r="Q24" s="80"/>
      <c r="R24" s="81"/>
      <c r="S24" s="76" t="s">
        <v>32</v>
      </c>
      <c r="T24" s="77"/>
      <c r="U24" s="77"/>
      <c r="V24" s="77"/>
      <c r="W24" s="77"/>
      <c r="X24" s="77"/>
      <c r="Y24" s="77"/>
      <c r="Z24" s="78"/>
      <c r="AA24" s="79">
        <v>150</v>
      </c>
      <c r="AB24" s="80"/>
      <c r="AC24" s="80"/>
      <c r="AD24" s="81"/>
      <c r="AE24" s="79">
        <v>132</v>
      </c>
      <c r="AF24" s="80"/>
      <c r="AG24" s="80"/>
      <c r="AH24" s="81"/>
      <c r="AI24" s="79">
        <v>146</v>
      </c>
      <c r="AJ24" s="80"/>
      <c r="AK24" s="80"/>
      <c r="AL24" s="81"/>
      <c r="AM24" s="82">
        <f t="shared" si="1"/>
        <v>278</v>
      </c>
      <c r="AN24" s="82"/>
      <c r="AO24" s="82"/>
      <c r="AP24" s="82"/>
      <c r="AR24" s="9"/>
    </row>
    <row r="25" spans="2:47" s="8" customFormat="1" ht="22.5" customHeight="1" x14ac:dyDescent="0.4">
      <c r="B25" s="76" t="s">
        <v>31</v>
      </c>
      <c r="C25" s="77"/>
      <c r="D25" s="77"/>
      <c r="E25" s="78"/>
      <c r="F25" s="79">
        <v>182</v>
      </c>
      <c r="G25" s="80"/>
      <c r="H25" s="81"/>
      <c r="I25" s="79">
        <v>168</v>
      </c>
      <c r="J25" s="80"/>
      <c r="K25" s="81"/>
      <c r="L25" s="79">
        <v>185</v>
      </c>
      <c r="M25" s="80"/>
      <c r="N25" s="81"/>
      <c r="O25" s="79">
        <f t="shared" si="0"/>
        <v>353</v>
      </c>
      <c r="P25" s="80"/>
      <c r="Q25" s="80"/>
      <c r="R25" s="81"/>
      <c r="S25" s="76" t="s">
        <v>30</v>
      </c>
      <c r="T25" s="77"/>
      <c r="U25" s="77"/>
      <c r="V25" s="77"/>
      <c r="W25" s="77"/>
      <c r="X25" s="77"/>
      <c r="Y25" s="77"/>
      <c r="Z25" s="78"/>
      <c r="AA25" s="79">
        <v>237</v>
      </c>
      <c r="AB25" s="80"/>
      <c r="AC25" s="80"/>
      <c r="AD25" s="81"/>
      <c r="AE25" s="79">
        <v>190</v>
      </c>
      <c r="AF25" s="80"/>
      <c r="AG25" s="80"/>
      <c r="AH25" s="81"/>
      <c r="AI25" s="79">
        <v>196</v>
      </c>
      <c r="AJ25" s="80"/>
      <c r="AK25" s="80"/>
      <c r="AL25" s="81"/>
      <c r="AM25" s="82">
        <f t="shared" si="1"/>
        <v>386</v>
      </c>
      <c r="AN25" s="82"/>
      <c r="AO25" s="82"/>
      <c r="AP25" s="82"/>
      <c r="AR25" s="9"/>
    </row>
    <row r="26" spans="2:47" s="8" customFormat="1" ht="22.5" customHeight="1" x14ac:dyDescent="0.4">
      <c r="B26" s="76" t="s">
        <v>29</v>
      </c>
      <c r="C26" s="77"/>
      <c r="D26" s="77"/>
      <c r="E26" s="78"/>
      <c r="F26" s="79">
        <v>167</v>
      </c>
      <c r="G26" s="80"/>
      <c r="H26" s="81"/>
      <c r="I26" s="79">
        <v>161</v>
      </c>
      <c r="J26" s="80"/>
      <c r="K26" s="81"/>
      <c r="L26" s="79">
        <v>183</v>
      </c>
      <c r="M26" s="80"/>
      <c r="N26" s="81"/>
      <c r="O26" s="79">
        <f t="shared" si="0"/>
        <v>344</v>
      </c>
      <c r="P26" s="80"/>
      <c r="Q26" s="80"/>
      <c r="R26" s="81"/>
      <c r="S26" s="76" t="s">
        <v>28</v>
      </c>
      <c r="T26" s="77"/>
      <c r="U26" s="77"/>
      <c r="V26" s="77"/>
      <c r="W26" s="77"/>
      <c r="X26" s="77"/>
      <c r="Y26" s="77"/>
      <c r="Z26" s="78"/>
      <c r="AA26" s="79">
        <v>159</v>
      </c>
      <c r="AB26" s="80"/>
      <c r="AC26" s="80"/>
      <c r="AD26" s="81"/>
      <c r="AE26" s="79">
        <v>144</v>
      </c>
      <c r="AF26" s="80"/>
      <c r="AG26" s="80"/>
      <c r="AH26" s="81"/>
      <c r="AI26" s="79">
        <v>159</v>
      </c>
      <c r="AJ26" s="80"/>
      <c r="AK26" s="80"/>
      <c r="AL26" s="81"/>
      <c r="AM26" s="82">
        <f t="shared" si="1"/>
        <v>303</v>
      </c>
      <c r="AN26" s="82"/>
      <c r="AO26" s="82"/>
      <c r="AP26" s="82"/>
      <c r="AR26" s="9"/>
    </row>
    <row r="27" spans="2:47" s="8" customFormat="1" ht="22.5" customHeight="1" x14ac:dyDescent="0.4">
      <c r="B27" s="76" t="s">
        <v>27</v>
      </c>
      <c r="C27" s="77"/>
      <c r="D27" s="77"/>
      <c r="E27" s="78"/>
      <c r="F27" s="79">
        <v>136</v>
      </c>
      <c r="G27" s="80"/>
      <c r="H27" s="81"/>
      <c r="I27" s="79">
        <v>122</v>
      </c>
      <c r="J27" s="80"/>
      <c r="K27" s="81"/>
      <c r="L27" s="79">
        <v>149</v>
      </c>
      <c r="M27" s="80"/>
      <c r="N27" s="81"/>
      <c r="O27" s="79">
        <f t="shared" si="0"/>
        <v>271</v>
      </c>
      <c r="P27" s="80"/>
      <c r="Q27" s="80"/>
      <c r="R27" s="81"/>
      <c r="S27" s="76" t="s">
        <v>26</v>
      </c>
      <c r="T27" s="77"/>
      <c r="U27" s="77"/>
      <c r="V27" s="77"/>
      <c r="W27" s="77"/>
      <c r="X27" s="77"/>
      <c r="Y27" s="77"/>
      <c r="Z27" s="78"/>
      <c r="AA27" s="79">
        <v>192</v>
      </c>
      <c r="AB27" s="80"/>
      <c r="AC27" s="80"/>
      <c r="AD27" s="81"/>
      <c r="AE27" s="79">
        <v>165</v>
      </c>
      <c r="AF27" s="80"/>
      <c r="AG27" s="80"/>
      <c r="AH27" s="81"/>
      <c r="AI27" s="79">
        <v>129</v>
      </c>
      <c r="AJ27" s="80"/>
      <c r="AK27" s="80"/>
      <c r="AL27" s="81"/>
      <c r="AM27" s="82">
        <f t="shared" si="1"/>
        <v>294</v>
      </c>
      <c r="AN27" s="82"/>
      <c r="AO27" s="82"/>
      <c r="AP27" s="82"/>
      <c r="AR27" s="9"/>
    </row>
    <row r="28" spans="2:47" s="8" customFormat="1" ht="22.5" customHeight="1" x14ac:dyDescent="0.4">
      <c r="B28" s="76" t="s">
        <v>25</v>
      </c>
      <c r="C28" s="77"/>
      <c r="D28" s="77"/>
      <c r="E28" s="78"/>
      <c r="F28" s="79">
        <v>59</v>
      </c>
      <c r="G28" s="80"/>
      <c r="H28" s="81"/>
      <c r="I28" s="79">
        <v>48</v>
      </c>
      <c r="J28" s="80"/>
      <c r="K28" s="81"/>
      <c r="L28" s="79">
        <v>60</v>
      </c>
      <c r="M28" s="80"/>
      <c r="N28" s="81"/>
      <c r="O28" s="79">
        <f t="shared" si="0"/>
        <v>108</v>
      </c>
      <c r="P28" s="80"/>
      <c r="Q28" s="80"/>
      <c r="R28" s="81"/>
      <c r="S28" s="76" t="s">
        <v>24</v>
      </c>
      <c r="T28" s="77"/>
      <c r="U28" s="77"/>
      <c r="V28" s="77"/>
      <c r="W28" s="77"/>
      <c r="X28" s="77"/>
      <c r="Y28" s="77"/>
      <c r="Z28" s="78"/>
      <c r="AA28" s="79">
        <v>211</v>
      </c>
      <c r="AB28" s="80"/>
      <c r="AC28" s="80"/>
      <c r="AD28" s="81"/>
      <c r="AE28" s="79">
        <v>182</v>
      </c>
      <c r="AF28" s="80"/>
      <c r="AG28" s="80"/>
      <c r="AH28" s="81"/>
      <c r="AI28" s="79">
        <v>216</v>
      </c>
      <c r="AJ28" s="80"/>
      <c r="AK28" s="80"/>
      <c r="AL28" s="81"/>
      <c r="AM28" s="82">
        <f t="shared" si="1"/>
        <v>398</v>
      </c>
      <c r="AN28" s="82"/>
      <c r="AO28" s="82"/>
      <c r="AP28" s="82"/>
      <c r="AR28" s="32"/>
      <c r="AS28" s="32" t="s">
        <v>23</v>
      </c>
      <c r="AT28" s="32" t="s">
        <v>22</v>
      </c>
      <c r="AU28" s="32" t="s">
        <v>4</v>
      </c>
    </row>
    <row r="29" spans="2:47" s="8" customFormat="1" ht="22.5" customHeight="1" x14ac:dyDescent="0.4">
      <c r="B29" s="76" t="s">
        <v>21</v>
      </c>
      <c r="C29" s="77"/>
      <c r="D29" s="77"/>
      <c r="E29" s="78"/>
      <c r="F29" s="79">
        <v>84</v>
      </c>
      <c r="G29" s="80"/>
      <c r="H29" s="81"/>
      <c r="I29" s="79">
        <v>70</v>
      </c>
      <c r="J29" s="80"/>
      <c r="K29" s="81"/>
      <c r="L29" s="79">
        <v>90</v>
      </c>
      <c r="M29" s="80"/>
      <c r="N29" s="81"/>
      <c r="O29" s="79">
        <f t="shared" si="0"/>
        <v>160</v>
      </c>
      <c r="P29" s="80"/>
      <c r="Q29" s="80"/>
      <c r="R29" s="81"/>
      <c r="S29" s="76" t="s">
        <v>20</v>
      </c>
      <c r="T29" s="77"/>
      <c r="U29" s="77"/>
      <c r="V29" s="77"/>
      <c r="W29" s="77"/>
      <c r="X29" s="77"/>
      <c r="Y29" s="77"/>
      <c r="Z29" s="78"/>
      <c r="AA29" s="79">
        <v>231</v>
      </c>
      <c r="AB29" s="80"/>
      <c r="AC29" s="80"/>
      <c r="AD29" s="81"/>
      <c r="AE29" s="79">
        <v>243</v>
      </c>
      <c r="AF29" s="80"/>
      <c r="AG29" s="80"/>
      <c r="AH29" s="81"/>
      <c r="AI29" s="79">
        <v>168</v>
      </c>
      <c r="AJ29" s="80"/>
      <c r="AK29" s="80"/>
      <c r="AL29" s="81"/>
      <c r="AM29" s="82">
        <f t="shared" si="1"/>
        <v>411</v>
      </c>
      <c r="AN29" s="82"/>
      <c r="AO29" s="82"/>
      <c r="AP29" s="82"/>
      <c r="AR29" s="32" t="s">
        <v>8</v>
      </c>
      <c r="AS29" s="11">
        <f>AE31</f>
        <v>12010</v>
      </c>
      <c r="AT29" s="11">
        <v>4329</v>
      </c>
      <c r="AU29" s="10">
        <f>IF(OR(AS29=0,AT29=0),"",ROUNDDOWN(AT29/AS29,4))</f>
        <v>0.3604</v>
      </c>
    </row>
    <row r="30" spans="2:47" s="8" customFormat="1" ht="22.5" customHeight="1" x14ac:dyDescent="0.4">
      <c r="B30" s="76" t="s">
        <v>19</v>
      </c>
      <c r="C30" s="77"/>
      <c r="D30" s="77"/>
      <c r="E30" s="78"/>
      <c r="F30" s="79">
        <v>1482</v>
      </c>
      <c r="G30" s="80"/>
      <c r="H30" s="81"/>
      <c r="I30" s="79">
        <v>1529</v>
      </c>
      <c r="J30" s="80"/>
      <c r="K30" s="81"/>
      <c r="L30" s="79">
        <v>1649</v>
      </c>
      <c r="M30" s="80"/>
      <c r="N30" s="81"/>
      <c r="O30" s="79">
        <f t="shared" si="0"/>
        <v>3178</v>
      </c>
      <c r="P30" s="80"/>
      <c r="Q30" s="80"/>
      <c r="R30" s="81"/>
      <c r="S30" s="76" t="s">
        <v>18</v>
      </c>
      <c r="T30" s="77"/>
      <c r="U30" s="77"/>
      <c r="V30" s="77"/>
      <c r="W30" s="77"/>
      <c r="X30" s="77"/>
      <c r="Y30" s="77"/>
      <c r="Z30" s="78"/>
      <c r="AA30" s="79">
        <v>43</v>
      </c>
      <c r="AB30" s="80"/>
      <c r="AC30" s="80"/>
      <c r="AD30" s="81"/>
      <c r="AE30" s="79">
        <v>44</v>
      </c>
      <c r="AF30" s="80"/>
      <c r="AG30" s="80"/>
      <c r="AH30" s="81"/>
      <c r="AI30" s="79">
        <v>50</v>
      </c>
      <c r="AJ30" s="80"/>
      <c r="AK30" s="80"/>
      <c r="AL30" s="81"/>
      <c r="AM30" s="82">
        <f t="shared" si="1"/>
        <v>94</v>
      </c>
      <c r="AN30" s="82"/>
      <c r="AO30" s="82"/>
      <c r="AP30" s="82"/>
      <c r="AR30" s="32" t="s">
        <v>6</v>
      </c>
      <c r="AS30" s="11">
        <f>AI31</f>
        <v>13164</v>
      </c>
      <c r="AT30" s="11">
        <v>5887</v>
      </c>
      <c r="AU30" s="10">
        <f>IF(OR(AS30=0,AT30=0),"",ROUNDDOWN(AT30/AS30,4))</f>
        <v>0.44719999999999999</v>
      </c>
    </row>
    <row r="31" spans="2:47" s="8" customFormat="1" ht="22.5" customHeight="1" x14ac:dyDescent="0.4">
      <c r="B31" s="76" t="s">
        <v>17</v>
      </c>
      <c r="C31" s="77"/>
      <c r="D31" s="77"/>
      <c r="E31" s="78"/>
      <c r="F31" s="79">
        <v>538</v>
      </c>
      <c r="G31" s="80"/>
      <c r="H31" s="81"/>
      <c r="I31" s="79">
        <v>566</v>
      </c>
      <c r="J31" s="80"/>
      <c r="K31" s="81"/>
      <c r="L31" s="79">
        <v>594</v>
      </c>
      <c r="M31" s="80"/>
      <c r="N31" s="81"/>
      <c r="O31" s="79">
        <f t="shared" si="0"/>
        <v>1160</v>
      </c>
      <c r="P31" s="80"/>
      <c r="Q31" s="80"/>
      <c r="R31" s="81"/>
      <c r="S31" s="76" t="s">
        <v>16</v>
      </c>
      <c r="T31" s="77"/>
      <c r="U31" s="77"/>
      <c r="V31" s="77"/>
      <c r="W31" s="77"/>
      <c r="X31" s="77"/>
      <c r="Y31" s="77"/>
      <c r="Z31" s="78"/>
      <c r="AA31" s="89">
        <f>SUM(F8:H32,AA8:AD30)</f>
        <v>12306</v>
      </c>
      <c r="AB31" s="80"/>
      <c r="AC31" s="80"/>
      <c r="AD31" s="81"/>
      <c r="AE31" s="79">
        <f>SUM(I8:K32,AE8:AH30)</f>
        <v>12010</v>
      </c>
      <c r="AF31" s="80"/>
      <c r="AG31" s="80"/>
      <c r="AH31" s="81"/>
      <c r="AI31" s="79">
        <f>SUM(L8:N32,AI8:AL30)</f>
        <v>13164</v>
      </c>
      <c r="AJ31" s="80"/>
      <c r="AK31" s="80"/>
      <c r="AL31" s="81"/>
      <c r="AM31" s="82">
        <f t="shared" si="1"/>
        <v>25174</v>
      </c>
      <c r="AN31" s="82"/>
      <c r="AO31" s="82"/>
      <c r="AP31" s="82"/>
      <c r="AR31" s="32" t="s">
        <v>15</v>
      </c>
      <c r="AS31" s="11">
        <f>AM31</f>
        <v>25174</v>
      </c>
      <c r="AT31" s="11">
        <f>AT29+AT30</f>
        <v>10216</v>
      </c>
      <c r="AU31" s="10">
        <f>IF(OR(AS31=0,AT31=0),"",ROUNDDOWN(AT31/AS31,4))</f>
        <v>0.40579999999999999</v>
      </c>
    </row>
    <row r="32" spans="2:47" s="8" customFormat="1" ht="22.5" customHeight="1" x14ac:dyDescent="0.4">
      <c r="B32" s="90" t="s">
        <v>14</v>
      </c>
      <c r="C32" s="91"/>
      <c r="D32" s="91"/>
      <c r="E32" s="92"/>
      <c r="F32" s="93">
        <v>442</v>
      </c>
      <c r="G32" s="94"/>
      <c r="H32" s="95"/>
      <c r="I32" s="93">
        <v>426</v>
      </c>
      <c r="J32" s="94"/>
      <c r="K32" s="95"/>
      <c r="L32" s="93">
        <v>460</v>
      </c>
      <c r="M32" s="94"/>
      <c r="N32" s="95"/>
      <c r="O32" s="93">
        <f t="shared" si="0"/>
        <v>886</v>
      </c>
      <c r="P32" s="94"/>
      <c r="Q32" s="94"/>
      <c r="R32" s="95"/>
      <c r="S32" s="90"/>
      <c r="T32" s="91"/>
      <c r="U32" s="91"/>
      <c r="V32" s="91"/>
      <c r="W32" s="91"/>
      <c r="X32" s="91"/>
      <c r="Y32" s="91"/>
      <c r="Z32" s="92"/>
      <c r="AA32" s="93"/>
      <c r="AB32" s="94"/>
      <c r="AC32" s="94"/>
      <c r="AD32" s="95"/>
      <c r="AE32" s="93"/>
      <c r="AF32" s="94"/>
      <c r="AG32" s="94"/>
      <c r="AH32" s="95"/>
      <c r="AI32" s="96"/>
      <c r="AJ32" s="96"/>
      <c r="AK32" s="96"/>
      <c r="AL32" s="96"/>
      <c r="AM32" s="96"/>
      <c r="AN32" s="96"/>
      <c r="AO32" s="96"/>
      <c r="AP32" s="96"/>
      <c r="AR32" s="9"/>
    </row>
    <row r="33" spans="3:39" ht="15.75" customHeight="1" x14ac:dyDescent="0.4"/>
    <row r="34" spans="3:39" ht="18.75" customHeight="1" x14ac:dyDescent="0.4">
      <c r="D34" s="30" t="s">
        <v>12</v>
      </c>
      <c r="E34" s="99">
        <f>AM31-25211</f>
        <v>-37</v>
      </c>
      <c r="F34" s="99"/>
      <c r="G34" s="1" t="s">
        <v>0</v>
      </c>
      <c r="L34" s="1" t="s">
        <v>11</v>
      </c>
      <c r="O34" s="97">
        <f>AM31-25739</f>
        <v>-565</v>
      </c>
      <c r="P34" s="97"/>
      <c r="Q34" s="97"/>
      <c r="R34" s="97"/>
      <c r="S34" s="1" t="s">
        <v>0</v>
      </c>
      <c r="AG34" s="30" t="s">
        <v>13</v>
      </c>
      <c r="AH34" s="68">
        <f>AT31</f>
        <v>10216</v>
      </c>
      <c r="AI34" s="68"/>
      <c r="AJ34" s="68"/>
      <c r="AK34" s="68"/>
      <c r="AL34" s="68"/>
      <c r="AM34" s="1" t="s">
        <v>0</v>
      </c>
    </row>
    <row r="35" spans="3:39" ht="6" customHeight="1" x14ac:dyDescent="0.4"/>
    <row r="36" spans="3:39" ht="18.75" customHeight="1" x14ac:dyDescent="0.4">
      <c r="D36" s="30" t="s">
        <v>12</v>
      </c>
      <c r="E36" s="97">
        <f>AA31-12307</f>
        <v>-1</v>
      </c>
      <c r="F36" s="97"/>
      <c r="G36" s="1" t="s">
        <v>10</v>
      </c>
      <c r="L36" s="1" t="s">
        <v>11</v>
      </c>
      <c r="O36" s="97">
        <f>AA31-12412</f>
        <v>-106</v>
      </c>
      <c r="P36" s="97"/>
      <c r="Q36" s="97"/>
      <c r="R36" s="97"/>
      <c r="S36" s="1" t="s">
        <v>10</v>
      </c>
      <c r="Y36" s="1" t="s">
        <v>91</v>
      </c>
      <c r="AG36" s="30" t="s">
        <v>8</v>
      </c>
      <c r="AH36" s="68">
        <f>AT29</f>
        <v>4329</v>
      </c>
      <c r="AI36" s="68"/>
      <c r="AJ36" s="68"/>
      <c r="AK36" s="68"/>
      <c r="AL36" s="68"/>
      <c r="AM36" s="1" t="s">
        <v>0</v>
      </c>
    </row>
    <row r="37" spans="3:39" ht="6" customHeight="1" x14ac:dyDescent="0.4">
      <c r="AG37" s="30"/>
    </row>
    <row r="38" spans="3:39" ht="18.75" customHeight="1" x14ac:dyDescent="0.4">
      <c r="C38" s="31" t="s">
        <v>7</v>
      </c>
      <c r="AG38" s="30" t="s">
        <v>6</v>
      </c>
      <c r="AH38" s="68">
        <f>AT30</f>
        <v>5887</v>
      </c>
      <c r="AI38" s="68"/>
      <c r="AJ38" s="68"/>
      <c r="AK38" s="68"/>
      <c r="AL38" s="68"/>
      <c r="AM38" s="1" t="s">
        <v>0</v>
      </c>
    </row>
    <row r="39" spans="3:39" ht="6" customHeight="1" x14ac:dyDescent="0.4">
      <c r="AG39" s="30"/>
    </row>
    <row r="40" spans="3:39" ht="18.75" customHeight="1" x14ac:dyDescent="0.4">
      <c r="C40" s="5" t="s">
        <v>5</v>
      </c>
      <c r="AG40" s="30" t="s">
        <v>4</v>
      </c>
      <c r="AH40" s="98">
        <f>IF(OR(AH34=0,AM31=0),"",ROUNDDOWN(AH34/AM31*100,2))</f>
        <v>40.58</v>
      </c>
      <c r="AI40" s="98"/>
      <c r="AJ40" s="98"/>
      <c r="AK40" s="98"/>
      <c r="AL40" s="98"/>
      <c r="AM40" s="1" t="s">
        <v>90</v>
      </c>
    </row>
    <row r="42" spans="3:39" x14ac:dyDescent="0.4">
      <c r="C42" s="1" t="s">
        <v>2</v>
      </c>
      <c r="G42" s="67">
        <v>8</v>
      </c>
      <c r="H42" s="67"/>
      <c r="I42" s="1" t="s">
        <v>0</v>
      </c>
      <c r="L42" s="1" t="s">
        <v>1</v>
      </c>
      <c r="T42" s="67">
        <v>35</v>
      </c>
      <c r="U42" s="67"/>
      <c r="V42" s="1" t="s">
        <v>0</v>
      </c>
    </row>
  </sheetData>
  <mergeCells count="285">
    <mergeCell ref="AH38:AL38"/>
    <mergeCell ref="AH40:AL40"/>
    <mergeCell ref="S32:Z32"/>
    <mergeCell ref="AA32:AD32"/>
    <mergeCell ref="AE32:AH32"/>
    <mergeCell ref="AI32:AL32"/>
    <mergeCell ref="E34:F34"/>
    <mergeCell ref="O34:R34"/>
    <mergeCell ref="AH34:AL34"/>
    <mergeCell ref="B32:E32"/>
    <mergeCell ref="F32:H32"/>
    <mergeCell ref="I32:K32"/>
    <mergeCell ref="L32:N32"/>
    <mergeCell ref="O32:R32"/>
    <mergeCell ref="AE31:AH31"/>
    <mergeCell ref="AI31:AL31"/>
    <mergeCell ref="B31:E31"/>
    <mergeCell ref="F31:H31"/>
    <mergeCell ref="I31:K31"/>
    <mergeCell ref="L31:N31"/>
    <mergeCell ref="O31:R31"/>
    <mergeCell ref="E36:F36"/>
    <mergeCell ref="O36:R36"/>
    <mergeCell ref="AH36:AL36"/>
    <mergeCell ref="AM29:AP29"/>
    <mergeCell ref="B30:E30"/>
    <mergeCell ref="F30:H30"/>
    <mergeCell ref="I30:K30"/>
    <mergeCell ref="L30:N30"/>
    <mergeCell ref="O30:R30"/>
    <mergeCell ref="S30:Z30"/>
    <mergeCell ref="AA30:AD30"/>
    <mergeCell ref="AM32:AP32"/>
    <mergeCell ref="AM31:AP31"/>
    <mergeCell ref="AE30:AH30"/>
    <mergeCell ref="AI30:AL30"/>
    <mergeCell ref="AM30:AP30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S31:Z31"/>
    <mergeCell ref="AA31:AD31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A19:AD19"/>
    <mergeCell ref="AE19:AH19"/>
    <mergeCell ref="AI19:AL19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I18:AL18"/>
    <mergeCell ref="AM18:AP18"/>
    <mergeCell ref="B17:E17"/>
    <mergeCell ref="F17:H17"/>
    <mergeCell ref="I17:K17"/>
    <mergeCell ref="L17:N17"/>
    <mergeCell ref="O17:R17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19:E19"/>
    <mergeCell ref="F19:H19"/>
    <mergeCell ref="I19:K19"/>
    <mergeCell ref="L19:N19"/>
    <mergeCell ref="O19:R19"/>
    <mergeCell ref="S19:Z19"/>
    <mergeCell ref="B14:E14"/>
    <mergeCell ref="F14:H14"/>
    <mergeCell ref="I14:K14"/>
    <mergeCell ref="L14:N14"/>
    <mergeCell ref="O14:R14"/>
    <mergeCell ref="S14:Z14"/>
    <mergeCell ref="AA14:AD14"/>
    <mergeCell ref="AM17:AP17"/>
    <mergeCell ref="B18:E18"/>
    <mergeCell ref="F18:H18"/>
    <mergeCell ref="I18:K18"/>
    <mergeCell ref="L18:N18"/>
    <mergeCell ref="O18:R18"/>
    <mergeCell ref="S18:Z18"/>
    <mergeCell ref="AA18:AD18"/>
    <mergeCell ref="AM15:AP15"/>
    <mergeCell ref="B16:E16"/>
    <mergeCell ref="F16:H16"/>
    <mergeCell ref="I16:K16"/>
    <mergeCell ref="L16:N16"/>
    <mergeCell ref="O16:R16"/>
    <mergeCell ref="S16:Z16"/>
    <mergeCell ref="AA16:AD16"/>
    <mergeCell ref="AE18:AH18"/>
    <mergeCell ref="AI16:AL16"/>
    <mergeCell ref="B15:E15"/>
    <mergeCell ref="F15:H15"/>
    <mergeCell ref="I15:K15"/>
    <mergeCell ref="L15:N15"/>
    <mergeCell ref="O15:R15"/>
    <mergeCell ref="S15:Z15"/>
    <mergeCell ref="AA15:AD15"/>
    <mergeCell ref="S17:Z17"/>
    <mergeCell ref="AA17:AD17"/>
    <mergeCell ref="B11:E11"/>
    <mergeCell ref="F11:H11"/>
    <mergeCell ref="I11:K11"/>
    <mergeCell ref="L11:N11"/>
    <mergeCell ref="O11:R11"/>
    <mergeCell ref="S11:Z11"/>
    <mergeCell ref="AA11:AD11"/>
    <mergeCell ref="AE13:AH13"/>
    <mergeCell ref="AI13:AL13"/>
    <mergeCell ref="B12:E12"/>
    <mergeCell ref="F12:H12"/>
    <mergeCell ref="I12:K12"/>
    <mergeCell ref="L12:N12"/>
    <mergeCell ref="O12:R12"/>
    <mergeCell ref="S12:Z12"/>
    <mergeCell ref="AA12:AD12"/>
    <mergeCell ref="B13:E13"/>
    <mergeCell ref="F13:H13"/>
    <mergeCell ref="I13:K13"/>
    <mergeCell ref="L13:N13"/>
    <mergeCell ref="O13:R13"/>
    <mergeCell ref="S13:Z13"/>
    <mergeCell ref="AA13:AD13"/>
    <mergeCell ref="B8:E8"/>
    <mergeCell ref="F8:H8"/>
    <mergeCell ref="I8:K8"/>
    <mergeCell ref="L8:N8"/>
    <mergeCell ref="O8:R8"/>
    <mergeCell ref="AE10:AH10"/>
    <mergeCell ref="AI10:AL10"/>
    <mergeCell ref="AM10:AP10"/>
    <mergeCell ref="B9:E9"/>
    <mergeCell ref="F9:H9"/>
    <mergeCell ref="I9:K9"/>
    <mergeCell ref="L9:N9"/>
    <mergeCell ref="O9:R9"/>
    <mergeCell ref="S9:Z9"/>
    <mergeCell ref="AA9:AD9"/>
    <mergeCell ref="AM9:AP9"/>
    <mergeCell ref="B10:E10"/>
    <mergeCell ref="F10:H10"/>
    <mergeCell ref="I10:K10"/>
    <mergeCell ref="L10:N10"/>
    <mergeCell ref="O10:R10"/>
    <mergeCell ref="S10:Z10"/>
    <mergeCell ref="AA10:AD10"/>
    <mergeCell ref="S8:Z8"/>
    <mergeCell ref="AA8:AD8"/>
    <mergeCell ref="AE8:AH8"/>
    <mergeCell ref="AI8:AL8"/>
    <mergeCell ref="AM8:AP8"/>
    <mergeCell ref="G42:H42"/>
    <mergeCell ref="T42:U42"/>
    <mergeCell ref="AE9:AH9"/>
    <mergeCell ref="AI9:AL9"/>
    <mergeCell ref="AE11:AH11"/>
    <mergeCell ref="AI11:AL11"/>
    <mergeCell ref="AE12:AH12"/>
    <mergeCell ref="AI12:AL12"/>
    <mergeCell ref="AM12:AP12"/>
    <mergeCell ref="AM11:AP11"/>
    <mergeCell ref="AE14:AH14"/>
    <mergeCell ref="AI14:AL14"/>
    <mergeCell ref="AM14:AP14"/>
    <mergeCell ref="AE15:AH15"/>
    <mergeCell ref="AI15:AL15"/>
    <mergeCell ref="AM13:AP13"/>
    <mergeCell ref="AM16:AP16"/>
    <mergeCell ref="AE17:AH17"/>
    <mergeCell ref="AI17:AL17"/>
    <mergeCell ref="AE16:AH16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S7:Z7"/>
    <mergeCell ref="AA7:AD7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AE7:AH7"/>
    <mergeCell ref="AI7:AL7"/>
    <mergeCell ref="AM7:AP7"/>
  </mergeCells>
  <phoneticPr fontId="3"/>
  <printOptions horizontalCentered="1"/>
  <pageMargins left="0.78740157480314965" right="0.78740157480314965" top="0.98425196850393704" bottom="0.59055118110236227" header="0.51181102362204722" footer="0.51181102362204722"/>
  <pageSetup paperSize="9"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zoomScaleNormal="100" workbookViewId="0">
      <selection activeCell="AT44" sqref="AT44"/>
    </sheetView>
  </sheetViews>
  <sheetFormatPr defaultRowHeight="13.5" x14ac:dyDescent="0.4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34" customWidth="1"/>
    <col min="45" max="47" width="8.75" style="1" customWidth="1"/>
    <col min="48" max="16384" width="9" style="1"/>
  </cols>
  <sheetData>
    <row r="1" spans="2:44" ht="21" customHeight="1" x14ac:dyDescent="0.4">
      <c r="B1" s="66" t="s">
        <v>73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</row>
    <row r="2" spans="2:44" ht="18.75" customHeight="1" x14ac:dyDescent="0.4">
      <c r="AP2" s="16" t="s">
        <v>72</v>
      </c>
    </row>
    <row r="3" spans="2:44" ht="18.75" customHeight="1" x14ac:dyDescent="0.4">
      <c r="B3" s="67" t="s">
        <v>71</v>
      </c>
      <c r="C3" s="67"/>
      <c r="D3" s="67"/>
      <c r="E3" s="67"/>
      <c r="F3" s="67"/>
      <c r="G3" s="33"/>
      <c r="H3" s="33"/>
      <c r="I3" s="68" t="s">
        <v>8</v>
      </c>
      <c r="J3" s="68"/>
      <c r="K3" s="68"/>
      <c r="L3" s="68">
        <v>12563</v>
      </c>
      <c r="M3" s="68"/>
      <c r="N3" s="68"/>
      <c r="O3" s="69" t="s">
        <v>0</v>
      </c>
      <c r="P3" s="69"/>
      <c r="Q3" s="69" t="s">
        <v>6</v>
      </c>
      <c r="R3" s="69"/>
      <c r="S3" s="68">
        <v>13863</v>
      </c>
      <c r="T3" s="68"/>
      <c r="U3" s="68"/>
      <c r="V3" s="68"/>
      <c r="W3" s="69" t="s">
        <v>0</v>
      </c>
      <c r="X3" s="69"/>
      <c r="Y3" s="34" t="s">
        <v>15</v>
      </c>
      <c r="Z3" s="68">
        <v>26426</v>
      </c>
      <c r="AA3" s="68"/>
      <c r="AB3" s="68"/>
      <c r="AC3" s="68"/>
      <c r="AD3" s="69" t="s">
        <v>0</v>
      </c>
      <c r="AE3" s="69"/>
      <c r="AF3" s="8"/>
    </row>
    <row r="4" spans="2:44" ht="18.75" customHeight="1" x14ac:dyDescent="0.4">
      <c r="D4" s="34"/>
      <c r="H4" s="15"/>
      <c r="I4" s="68" t="s">
        <v>10</v>
      </c>
      <c r="J4" s="68"/>
      <c r="K4" s="68"/>
      <c r="L4" s="68">
        <v>11204</v>
      </c>
      <c r="M4" s="68"/>
      <c r="N4" s="68"/>
      <c r="O4" s="36"/>
      <c r="P4" s="36"/>
      <c r="Q4" s="69" t="s">
        <v>70</v>
      </c>
      <c r="R4" s="69"/>
      <c r="S4" s="69"/>
      <c r="T4" s="73">
        <v>118.23</v>
      </c>
      <c r="U4" s="73"/>
      <c r="V4" s="73"/>
      <c r="W4" s="73"/>
      <c r="X4" s="36" t="s">
        <v>97</v>
      </c>
      <c r="Y4" s="36"/>
      <c r="Z4" s="36"/>
      <c r="AF4" s="8"/>
      <c r="AH4" s="34"/>
      <c r="AK4" s="33"/>
      <c r="AL4" s="34"/>
      <c r="AM4" s="36"/>
      <c r="AP4" s="33"/>
    </row>
    <row r="5" spans="2:44" ht="18.75" customHeight="1" x14ac:dyDescent="0.4">
      <c r="Z5" s="34"/>
      <c r="AA5" s="34"/>
      <c r="AB5" s="34"/>
      <c r="AC5" s="34"/>
      <c r="AD5" s="68" t="s">
        <v>96</v>
      </c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</row>
    <row r="6" spans="2:44" ht="6.75" customHeight="1" x14ac:dyDescent="0.4"/>
    <row r="7" spans="2:44" s="9" customFormat="1" ht="22.5" customHeight="1" x14ac:dyDescent="0.4">
      <c r="B7" s="70" t="s">
        <v>67</v>
      </c>
      <c r="C7" s="71"/>
      <c r="D7" s="71"/>
      <c r="E7" s="72"/>
      <c r="F7" s="70" t="s">
        <v>66</v>
      </c>
      <c r="G7" s="71"/>
      <c r="H7" s="72"/>
      <c r="I7" s="70" t="s">
        <v>8</v>
      </c>
      <c r="J7" s="71"/>
      <c r="K7" s="72"/>
      <c r="L7" s="70" t="s">
        <v>6</v>
      </c>
      <c r="M7" s="71"/>
      <c r="N7" s="72"/>
      <c r="O7" s="70" t="s">
        <v>15</v>
      </c>
      <c r="P7" s="71"/>
      <c r="Q7" s="71"/>
      <c r="R7" s="72"/>
      <c r="S7" s="70" t="s">
        <v>67</v>
      </c>
      <c r="T7" s="71"/>
      <c r="U7" s="71"/>
      <c r="V7" s="71"/>
      <c r="W7" s="71"/>
      <c r="X7" s="71"/>
      <c r="Y7" s="71"/>
      <c r="Z7" s="72"/>
      <c r="AA7" s="70" t="s">
        <v>66</v>
      </c>
      <c r="AB7" s="71"/>
      <c r="AC7" s="71"/>
      <c r="AD7" s="72"/>
      <c r="AE7" s="70" t="s">
        <v>8</v>
      </c>
      <c r="AF7" s="71"/>
      <c r="AG7" s="71"/>
      <c r="AH7" s="72"/>
      <c r="AI7" s="70" t="s">
        <v>6</v>
      </c>
      <c r="AJ7" s="71"/>
      <c r="AK7" s="71"/>
      <c r="AL7" s="72"/>
      <c r="AM7" s="74" t="s">
        <v>15</v>
      </c>
      <c r="AN7" s="74"/>
      <c r="AO7" s="74"/>
      <c r="AP7" s="74"/>
    </row>
    <row r="8" spans="2:44" s="8" customFormat="1" ht="22.5" customHeight="1" x14ac:dyDescent="0.4">
      <c r="B8" s="76" t="s">
        <v>65</v>
      </c>
      <c r="C8" s="77"/>
      <c r="D8" s="77"/>
      <c r="E8" s="78"/>
      <c r="F8" s="83">
        <v>1751</v>
      </c>
      <c r="G8" s="84"/>
      <c r="H8" s="85"/>
      <c r="I8" s="83">
        <v>1796</v>
      </c>
      <c r="J8" s="84"/>
      <c r="K8" s="85"/>
      <c r="L8" s="83">
        <v>1972</v>
      </c>
      <c r="M8" s="84"/>
      <c r="N8" s="85"/>
      <c r="O8" s="83">
        <f t="shared" ref="O8:O32" si="0">I8+L8</f>
        <v>3768</v>
      </c>
      <c r="P8" s="84"/>
      <c r="Q8" s="84"/>
      <c r="R8" s="85"/>
      <c r="S8" s="86" t="s">
        <v>64</v>
      </c>
      <c r="T8" s="87"/>
      <c r="U8" s="87"/>
      <c r="V8" s="87"/>
      <c r="W8" s="87"/>
      <c r="X8" s="87"/>
      <c r="Y8" s="87"/>
      <c r="Z8" s="88"/>
      <c r="AA8" s="83">
        <v>475</v>
      </c>
      <c r="AB8" s="84"/>
      <c r="AC8" s="84"/>
      <c r="AD8" s="85"/>
      <c r="AE8" s="83">
        <v>513</v>
      </c>
      <c r="AF8" s="84"/>
      <c r="AG8" s="84"/>
      <c r="AH8" s="85"/>
      <c r="AI8" s="83">
        <v>562</v>
      </c>
      <c r="AJ8" s="84"/>
      <c r="AK8" s="84"/>
      <c r="AL8" s="85"/>
      <c r="AM8" s="75">
        <f t="shared" ref="AM8:AM31" si="1">AE8+AI8</f>
        <v>1075</v>
      </c>
      <c r="AN8" s="75"/>
      <c r="AO8" s="75"/>
      <c r="AP8" s="75"/>
      <c r="AR8" s="9"/>
    </row>
    <row r="9" spans="2:44" s="8" customFormat="1" ht="22.5" customHeight="1" x14ac:dyDescent="0.4">
      <c r="B9" s="76" t="s">
        <v>63</v>
      </c>
      <c r="C9" s="77"/>
      <c r="D9" s="77"/>
      <c r="E9" s="78"/>
      <c r="F9" s="79">
        <v>99</v>
      </c>
      <c r="G9" s="80"/>
      <c r="H9" s="81"/>
      <c r="I9" s="79">
        <v>97</v>
      </c>
      <c r="J9" s="80"/>
      <c r="K9" s="81"/>
      <c r="L9" s="79">
        <v>78</v>
      </c>
      <c r="M9" s="80"/>
      <c r="N9" s="81"/>
      <c r="O9" s="79">
        <f t="shared" si="0"/>
        <v>175</v>
      </c>
      <c r="P9" s="80"/>
      <c r="Q9" s="80"/>
      <c r="R9" s="81"/>
      <c r="S9" s="76" t="s">
        <v>62</v>
      </c>
      <c r="T9" s="77"/>
      <c r="U9" s="77"/>
      <c r="V9" s="77"/>
      <c r="W9" s="77"/>
      <c r="X9" s="77"/>
      <c r="Y9" s="77"/>
      <c r="Z9" s="78"/>
      <c r="AA9" s="79">
        <v>61</v>
      </c>
      <c r="AB9" s="80"/>
      <c r="AC9" s="80"/>
      <c r="AD9" s="81"/>
      <c r="AE9" s="79">
        <v>59</v>
      </c>
      <c r="AF9" s="80"/>
      <c r="AG9" s="80"/>
      <c r="AH9" s="81"/>
      <c r="AI9" s="79">
        <v>67</v>
      </c>
      <c r="AJ9" s="80"/>
      <c r="AK9" s="80"/>
      <c r="AL9" s="81"/>
      <c r="AM9" s="82">
        <f t="shared" si="1"/>
        <v>126</v>
      </c>
      <c r="AN9" s="82"/>
      <c r="AO9" s="82"/>
      <c r="AP9" s="82"/>
      <c r="AR9" s="9"/>
    </row>
    <row r="10" spans="2:44" s="8" customFormat="1" ht="22.5" customHeight="1" x14ac:dyDescent="0.4">
      <c r="B10" s="76" t="s">
        <v>61</v>
      </c>
      <c r="C10" s="77"/>
      <c r="D10" s="77"/>
      <c r="E10" s="78"/>
      <c r="F10" s="79">
        <v>217</v>
      </c>
      <c r="G10" s="80"/>
      <c r="H10" s="81"/>
      <c r="I10" s="79">
        <v>185</v>
      </c>
      <c r="J10" s="80"/>
      <c r="K10" s="81"/>
      <c r="L10" s="79">
        <v>211</v>
      </c>
      <c r="M10" s="80"/>
      <c r="N10" s="81"/>
      <c r="O10" s="79">
        <f t="shared" si="0"/>
        <v>396</v>
      </c>
      <c r="P10" s="80"/>
      <c r="Q10" s="80"/>
      <c r="R10" s="81"/>
      <c r="S10" s="76" t="s">
        <v>60</v>
      </c>
      <c r="T10" s="77"/>
      <c r="U10" s="77"/>
      <c r="V10" s="77"/>
      <c r="W10" s="77"/>
      <c r="X10" s="77"/>
      <c r="Y10" s="77"/>
      <c r="Z10" s="78"/>
      <c r="AA10" s="79">
        <v>281</v>
      </c>
      <c r="AB10" s="80"/>
      <c r="AC10" s="80"/>
      <c r="AD10" s="81"/>
      <c r="AE10" s="79">
        <v>270</v>
      </c>
      <c r="AF10" s="80"/>
      <c r="AG10" s="80"/>
      <c r="AH10" s="81"/>
      <c r="AI10" s="79">
        <v>303</v>
      </c>
      <c r="AJ10" s="80"/>
      <c r="AK10" s="80"/>
      <c r="AL10" s="81"/>
      <c r="AM10" s="82">
        <f t="shared" si="1"/>
        <v>573</v>
      </c>
      <c r="AN10" s="82"/>
      <c r="AO10" s="82"/>
      <c r="AP10" s="82"/>
      <c r="AR10" s="9"/>
    </row>
    <row r="11" spans="2:44" s="8" customFormat="1" ht="22.5" customHeight="1" x14ac:dyDescent="0.4">
      <c r="B11" s="76" t="s">
        <v>59</v>
      </c>
      <c r="C11" s="77"/>
      <c r="D11" s="77"/>
      <c r="E11" s="78"/>
      <c r="F11" s="79">
        <v>114</v>
      </c>
      <c r="G11" s="80"/>
      <c r="H11" s="81"/>
      <c r="I11" s="79">
        <v>101</v>
      </c>
      <c r="J11" s="80"/>
      <c r="K11" s="81"/>
      <c r="L11" s="79">
        <v>117</v>
      </c>
      <c r="M11" s="80"/>
      <c r="N11" s="81"/>
      <c r="O11" s="79">
        <f t="shared" si="0"/>
        <v>218</v>
      </c>
      <c r="P11" s="80"/>
      <c r="Q11" s="80"/>
      <c r="R11" s="81"/>
      <c r="S11" s="76" t="s">
        <v>58</v>
      </c>
      <c r="T11" s="77"/>
      <c r="U11" s="77"/>
      <c r="V11" s="77"/>
      <c r="W11" s="77"/>
      <c r="X11" s="77"/>
      <c r="Y11" s="77"/>
      <c r="Z11" s="78"/>
      <c r="AA11" s="79">
        <v>430</v>
      </c>
      <c r="AB11" s="80"/>
      <c r="AC11" s="80"/>
      <c r="AD11" s="81"/>
      <c r="AE11" s="79">
        <v>464</v>
      </c>
      <c r="AF11" s="80"/>
      <c r="AG11" s="80"/>
      <c r="AH11" s="81"/>
      <c r="AI11" s="79">
        <v>517</v>
      </c>
      <c r="AJ11" s="80"/>
      <c r="AK11" s="80"/>
      <c r="AL11" s="81"/>
      <c r="AM11" s="82">
        <f t="shared" si="1"/>
        <v>981</v>
      </c>
      <c r="AN11" s="82"/>
      <c r="AO11" s="82"/>
      <c r="AP11" s="82"/>
      <c r="AR11" s="9"/>
    </row>
    <row r="12" spans="2:44" s="8" customFormat="1" ht="22.5" customHeight="1" x14ac:dyDescent="0.4">
      <c r="B12" s="76" t="s">
        <v>57</v>
      </c>
      <c r="C12" s="77"/>
      <c r="D12" s="77"/>
      <c r="E12" s="78"/>
      <c r="F12" s="79">
        <v>153</v>
      </c>
      <c r="G12" s="80"/>
      <c r="H12" s="81"/>
      <c r="I12" s="79">
        <v>155</v>
      </c>
      <c r="J12" s="80"/>
      <c r="K12" s="81"/>
      <c r="L12" s="79">
        <v>158</v>
      </c>
      <c r="M12" s="80"/>
      <c r="N12" s="81"/>
      <c r="O12" s="79">
        <f t="shared" si="0"/>
        <v>313</v>
      </c>
      <c r="P12" s="80"/>
      <c r="Q12" s="80"/>
      <c r="R12" s="81"/>
      <c r="S12" s="76" t="s">
        <v>56</v>
      </c>
      <c r="T12" s="77"/>
      <c r="U12" s="77"/>
      <c r="V12" s="77"/>
      <c r="W12" s="77"/>
      <c r="X12" s="77"/>
      <c r="Y12" s="77"/>
      <c r="Z12" s="78"/>
      <c r="AA12" s="79">
        <v>174</v>
      </c>
      <c r="AB12" s="80"/>
      <c r="AC12" s="80"/>
      <c r="AD12" s="81"/>
      <c r="AE12" s="79">
        <v>163</v>
      </c>
      <c r="AF12" s="80"/>
      <c r="AG12" s="80"/>
      <c r="AH12" s="81"/>
      <c r="AI12" s="79">
        <v>194</v>
      </c>
      <c r="AJ12" s="80"/>
      <c r="AK12" s="80"/>
      <c r="AL12" s="81"/>
      <c r="AM12" s="82">
        <f t="shared" si="1"/>
        <v>357</v>
      </c>
      <c r="AN12" s="82"/>
      <c r="AO12" s="82"/>
      <c r="AP12" s="82"/>
      <c r="AR12" s="9"/>
    </row>
    <row r="13" spans="2:44" s="8" customFormat="1" ht="22.5" customHeight="1" x14ac:dyDescent="0.4">
      <c r="B13" s="76" t="s">
        <v>55</v>
      </c>
      <c r="C13" s="77"/>
      <c r="D13" s="77"/>
      <c r="E13" s="78"/>
      <c r="F13" s="79">
        <v>98</v>
      </c>
      <c r="G13" s="80"/>
      <c r="H13" s="81"/>
      <c r="I13" s="79">
        <v>89</v>
      </c>
      <c r="J13" s="80"/>
      <c r="K13" s="81"/>
      <c r="L13" s="79">
        <v>92</v>
      </c>
      <c r="M13" s="80"/>
      <c r="N13" s="81"/>
      <c r="O13" s="79">
        <f t="shared" si="0"/>
        <v>181</v>
      </c>
      <c r="P13" s="80"/>
      <c r="Q13" s="80"/>
      <c r="R13" s="81"/>
      <c r="S13" s="76" t="s">
        <v>54</v>
      </c>
      <c r="T13" s="77"/>
      <c r="U13" s="77"/>
      <c r="V13" s="77"/>
      <c r="W13" s="77"/>
      <c r="X13" s="77"/>
      <c r="Y13" s="77"/>
      <c r="Z13" s="78"/>
      <c r="AA13" s="79">
        <v>131</v>
      </c>
      <c r="AB13" s="80"/>
      <c r="AC13" s="80"/>
      <c r="AD13" s="81"/>
      <c r="AE13" s="79">
        <v>129</v>
      </c>
      <c r="AF13" s="80"/>
      <c r="AG13" s="80"/>
      <c r="AH13" s="81"/>
      <c r="AI13" s="79">
        <v>133</v>
      </c>
      <c r="AJ13" s="80"/>
      <c r="AK13" s="80"/>
      <c r="AL13" s="81"/>
      <c r="AM13" s="82">
        <f t="shared" si="1"/>
        <v>262</v>
      </c>
      <c r="AN13" s="82"/>
      <c r="AO13" s="82"/>
      <c r="AP13" s="82"/>
      <c r="AR13" s="9"/>
    </row>
    <row r="14" spans="2:44" s="8" customFormat="1" ht="22.5" customHeight="1" x14ac:dyDescent="0.4">
      <c r="B14" s="76" t="s">
        <v>53</v>
      </c>
      <c r="C14" s="77"/>
      <c r="D14" s="77"/>
      <c r="E14" s="78"/>
      <c r="F14" s="79">
        <v>6</v>
      </c>
      <c r="G14" s="80"/>
      <c r="H14" s="81"/>
      <c r="I14" s="79">
        <v>6</v>
      </c>
      <c r="J14" s="80"/>
      <c r="K14" s="81"/>
      <c r="L14" s="79">
        <v>4</v>
      </c>
      <c r="M14" s="80"/>
      <c r="N14" s="81"/>
      <c r="O14" s="79">
        <f t="shared" si="0"/>
        <v>10</v>
      </c>
      <c r="P14" s="80"/>
      <c r="Q14" s="80"/>
      <c r="R14" s="81"/>
      <c r="S14" s="76" t="s">
        <v>52</v>
      </c>
      <c r="T14" s="77"/>
      <c r="U14" s="77"/>
      <c r="V14" s="77"/>
      <c r="W14" s="77"/>
      <c r="X14" s="77"/>
      <c r="Y14" s="77"/>
      <c r="Z14" s="78"/>
      <c r="AA14" s="79">
        <v>1375</v>
      </c>
      <c r="AB14" s="80"/>
      <c r="AC14" s="80"/>
      <c r="AD14" s="81"/>
      <c r="AE14" s="79">
        <v>1301</v>
      </c>
      <c r="AF14" s="80"/>
      <c r="AG14" s="80"/>
      <c r="AH14" s="81"/>
      <c r="AI14" s="79">
        <v>1476</v>
      </c>
      <c r="AJ14" s="80"/>
      <c r="AK14" s="80"/>
      <c r="AL14" s="81"/>
      <c r="AM14" s="82">
        <f t="shared" si="1"/>
        <v>2777</v>
      </c>
      <c r="AN14" s="82"/>
      <c r="AO14" s="82"/>
      <c r="AP14" s="82"/>
      <c r="AR14" s="9"/>
    </row>
    <row r="15" spans="2:44" s="8" customFormat="1" ht="22.5" customHeight="1" x14ac:dyDescent="0.4">
      <c r="B15" s="76" t="s">
        <v>51</v>
      </c>
      <c r="C15" s="77"/>
      <c r="D15" s="77"/>
      <c r="E15" s="78"/>
      <c r="F15" s="79">
        <v>245</v>
      </c>
      <c r="G15" s="80"/>
      <c r="H15" s="81"/>
      <c r="I15" s="79">
        <v>252</v>
      </c>
      <c r="J15" s="80"/>
      <c r="K15" s="81"/>
      <c r="L15" s="79">
        <v>285</v>
      </c>
      <c r="M15" s="80"/>
      <c r="N15" s="81"/>
      <c r="O15" s="79">
        <f t="shared" si="0"/>
        <v>537</v>
      </c>
      <c r="P15" s="80"/>
      <c r="Q15" s="80"/>
      <c r="R15" s="81"/>
      <c r="S15" s="76" t="s">
        <v>50</v>
      </c>
      <c r="T15" s="77"/>
      <c r="U15" s="77"/>
      <c r="V15" s="77"/>
      <c r="W15" s="77"/>
      <c r="X15" s="77"/>
      <c r="Y15" s="77"/>
      <c r="Z15" s="78"/>
      <c r="AA15" s="79">
        <v>5</v>
      </c>
      <c r="AB15" s="80"/>
      <c r="AC15" s="80"/>
      <c r="AD15" s="81"/>
      <c r="AE15" s="79">
        <v>5</v>
      </c>
      <c r="AF15" s="80"/>
      <c r="AG15" s="80"/>
      <c r="AH15" s="81"/>
      <c r="AI15" s="79">
        <v>6</v>
      </c>
      <c r="AJ15" s="80"/>
      <c r="AK15" s="80"/>
      <c r="AL15" s="81"/>
      <c r="AM15" s="82">
        <f t="shared" si="1"/>
        <v>11</v>
      </c>
      <c r="AN15" s="82"/>
      <c r="AO15" s="82"/>
      <c r="AP15" s="82"/>
      <c r="AR15" s="9"/>
    </row>
    <row r="16" spans="2:44" s="8" customFormat="1" ht="22.5" customHeight="1" x14ac:dyDescent="0.4">
      <c r="B16" s="76" t="s">
        <v>49</v>
      </c>
      <c r="C16" s="77"/>
      <c r="D16" s="77"/>
      <c r="E16" s="78"/>
      <c r="F16" s="79">
        <v>239</v>
      </c>
      <c r="G16" s="80"/>
      <c r="H16" s="81"/>
      <c r="I16" s="79">
        <v>219</v>
      </c>
      <c r="J16" s="80"/>
      <c r="K16" s="81"/>
      <c r="L16" s="79">
        <v>252</v>
      </c>
      <c r="M16" s="80"/>
      <c r="N16" s="81"/>
      <c r="O16" s="79">
        <f t="shared" si="0"/>
        <v>471</v>
      </c>
      <c r="P16" s="80"/>
      <c r="Q16" s="80"/>
      <c r="R16" s="81"/>
      <c r="S16" s="76" t="s">
        <v>48</v>
      </c>
      <c r="T16" s="77"/>
      <c r="U16" s="77"/>
      <c r="V16" s="77"/>
      <c r="W16" s="77"/>
      <c r="X16" s="77"/>
      <c r="Y16" s="77"/>
      <c r="Z16" s="78"/>
      <c r="AA16" s="79">
        <v>49</v>
      </c>
      <c r="AB16" s="80"/>
      <c r="AC16" s="80"/>
      <c r="AD16" s="81"/>
      <c r="AE16" s="79">
        <v>43</v>
      </c>
      <c r="AF16" s="80"/>
      <c r="AG16" s="80"/>
      <c r="AH16" s="81"/>
      <c r="AI16" s="79">
        <v>52</v>
      </c>
      <c r="AJ16" s="80"/>
      <c r="AK16" s="80"/>
      <c r="AL16" s="81"/>
      <c r="AM16" s="82">
        <f t="shared" si="1"/>
        <v>95</v>
      </c>
      <c r="AN16" s="82"/>
      <c r="AO16" s="82"/>
      <c r="AP16" s="82"/>
      <c r="AR16" s="9"/>
    </row>
    <row r="17" spans="2:47" s="8" customFormat="1" ht="22.5" customHeight="1" x14ac:dyDescent="0.4">
      <c r="B17" s="76" t="s">
        <v>47</v>
      </c>
      <c r="C17" s="77"/>
      <c r="D17" s="77"/>
      <c r="E17" s="78"/>
      <c r="F17" s="79">
        <v>118</v>
      </c>
      <c r="G17" s="80"/>
      <c r="H17" s="81"/>
      <c r="I17" s="79">
        <v>152</v>
      </c>
      <c r="J17" s="80"/>
      <c r="K17" s="81"/>
      <c r="L17" s="79">
        <v>178</v>
      </c>
      <c r="M17" s="80"/>
      <c r="N17" s="81"/>
      <c r="O17" s="79">
        <f t="shared" si="0"/>
        <v>330</v>
      </c>
      <c r="P17" s="80"/>
      <c r="Q17" s="80"/>
      <c r="R17" s="81"/>
      <c r="S17" s="76" t="s">
        <v>46</v>
      </c>
      <c r="T17" s="77"/>
      <c r="U17" s="77"/>
      <c r="V17" s="77"/>
      <c r="W17" s="77"/>
      <c r="X17" s="77"/>
      <c r="Y17" s="77"/>
      <c r="Z17" s="78"/>
      <c r="AA17" s="79">
        <v>254</v>
      </c>
      <c r="AB17" s="80"/>
      <c r="AC17" s="80"/>
      <c r="AD17" s="81"/>
      <c r="AE17" s="79">
        <v>229</v>
      </c>
      <c r="AF17" s="80"/>
      <c r="AG17" s="80"/>
      <c r="AH17" s="81"/>
      <c r="AI17" s="79">
        <v>270</v>
      </c>
      <c r="AJ17" s="80"/>
      <c r="AK17" s="80"/>
      <c r="AL17" s="81"/>
      <c r="AM17" s="82">
        <f t="shared" si="1"/>
        <v>499</v>
      </c>
      <c r="AN17" s="82"/>
      <c r="AO17" s="82"/>
      <c r="AP17" s="82"/>
      <c r="AR17" s="9"/>
    </row>
    <row r="18" spans="2:47" s="8" customFormat="1" ht="22.5" customHeight="1" x14ac:dyDescent="0.4">
      <c r="B18" s="76" t="s">
        <v>45</v>
      </c>
      <c r="C18" s="77"/>
      <c r="D18" s="77"/>
      <c r="E18" s="78"/>
      <c r="F18" s="79">
        <v>150</v>
      </c>
      <c r="G18" s="80"/>
      <c r="H18" s="81"/>
      <c r="I18" s="79">
        <v>153</v>
      </c>
      <c r="J18" s="80"/>
      <c r="K18" s="81"/>
      <c r="L18" s="79">
        <v>188</v>
      </c>
      <c r="M18" s="80"/>
      <c r="N18" s="81"/>
      <c r="O18" s="79">
        <f t="shared" si="0"/>
        <v>341</v>
      </c>
      <c r="P18" s="80"/>
      <c r="Q18" s="80"/>
      <c r="R18" s="81"/>
      <c r="S18" s="76" t="s">
        <v>44</v>
      </c>
      <c r="T18" s="77"/>
      <c r="U18" s="77"/>
      <c r="V18" s="77"/>
      <c r="W18" s="77"/>
      <c r="X18" s="77"/>
      <c r="Y18" s="77"/>
      <c r="Z18" s="78"/>
      <c r="AA18" s="79">
        <v>243</v>
      </c>
      <c r="AB18" s="80"/>
      <c r="AC18" s="80"/>
      <c r="AD18" s="81"/>
      <c r="AE18" s="79">
        <v>206</v>
      </c>
      <c r="AF18" s="80"/>
      <c r="AG18" s="80"/>
      <c r="AH18" s="81"/>
      <c r="AI18" s="79">
        <v>215</v>
      </c>
      <c r="AJ18" s="80"/>
      <c r="AK18" s="80"/>
      <c r="AL18" s="81"/>
      <c r="AM18" s="82">
        <f t="shared" si="1"/>
        <v>421</v>
      </c>
      <c r="AN18" s="82"/>
      <c r="AO18" s="82"/>
      <c r="AP18" s="82"/>
      <c r="AR18" s="9"/>
    </row>
    <row r="19" spans="2:47" s="8" customFormat="1" ht="22.5" customHeight="1" x14ac:dyDescent="0.4">
      <c r="B19" s="76" t="s">
        <v>43</v>
      </c>
      <c r="C19" s="77"/>
      <c r="D19" s="77"/>
      <c r="E19" s="78"/>
      <c r="F19" s="79">
        <v>155</v>
      </c>
      <c r="G19" s="80"/>
      <c r="H19" s="81"/>
      <c r="I19" s="79">
        <v>141</v>
      </c>
      <c r="J19" s="80"/>
      <c r="K19" s="81"/>
      <c r="L19" s="79">
        <v>166</v>
      </c>
      <c r="M19" s="80"/>
      <c r="N19" s="81"/>
      <c r="O19" s="79">
        <f t="shared" si="0"/>
        <v>307</v>
      </c>
      <c r="P19" s="80"/>
      <c r="Q19" s="80"/>
      <c r="R19" s="81"/>
      <c r="S19" s="76" t="s">
        <v>42</v>
      </c>
      <c r="T19" s="77"/>
      <c r="U19" s="77"/>
      <c r="V19" s="77"/>
      <c r="W19" s="77"/>
      <c r="X19" s="77"/>
      <c r="Y19" s="77"/>
      <c r="Z19" s="78"/>
      <c r="AA19" s="79">
        <v>73</v>
      </c>
      <c r="AB19" s="80"/>
      <c r="AC19" s="80"/>
      <c r="AD19" s="81"/>
      <c r="AE19" s="79">
        <v>50</v>
      </c>
      <c r="AF19" s="80"/>
      <c r="AG19" s="80"/>
      <c r="AH19" s="81"/>
      <c r="AI19" s="79">
        <v>66</v>
      </c>
      <c r="AJ19" s="80"/>
      <c r="AK19" s="80"/>
      <c r="AL19" s="81"/>
      <c r="AM19" s="82">
        <f t="shared" si="1"/>
        <v>116</v>
      </c>
      <c r="AN19" s="82"/>
      <c r="AO19" s="82"/>
      <c r="AP19" s="82"/>
      <c r="AR19" s="9"/>
    </row>
    <row r="20" spans="2:47" s="8" customFormat="1" ht="22.5" customHeight="1" x14ac:dyDescent="0.4">
      <c r="B20" s="76" t="s">
        <v>41</v>
      </c>
      <c r="C20" s="77"/>
      <c r="D20" s="77"/>
      <c r="E20" s="78"/>
      <c r="F20" s="79">
        <v>75</v>
      </c>
      <c r="G20" s="80"/>
      <c r="H20" s="81"/>
      <c r="I20" s="79">
        <v>71</v>
      </c>
      <c r="J20" s="80"/>
      <c r="K20" s="81"/>
      <c r="L20" s="79">
        <v>65</v>
      </c>
      <c r="M20" s="80"/>
      <c r="N20" s="81"/>
      <c r="O20" s="79">
        <f t="shared" si="0"/>
        <v>136</v>
      </c>
      <c r="P20" s="80"/>
      <c r="Q20" s="80"/>
      <c r="R20" s="81"/>
      <c r="S20" s="76" t="s">
        <v>40</v>
      </c>
      <c r="T20" s="77"/>
      <c r="U20" s="77"/>
      <c r="V20" s="77"/>
      <c r="W20" s="77"/>
      <c r="X20" s="77"/>
      <c r="Y20" s="77"/>
      <c r="Z20" s="78"/>
      <c r="AA20" s="79">
        <v>113</v>
      </c>
      <c r="AB20" s="80"/>
      <c r="AC20" s="80"/>
      <c r="AD20" s="81"/>
      <c r="AE20" s="79">
        <v>99</v>
      </c>
      <c r="AF20" s="80"/>
      <c r="AG20" s="80"/>
      <c r="AH20" s="81"/>
      <c r="AI20" s="79">
        <v>129</v>
      </c>
      <c r="AJ20" s="80"/>
      <c r="AK20" s="80"/>
      <c r="AL20" s="81"/>
      <c r="AM20" s="82">
        <f t="shared" si="1"/>
        <v>228</v>
      </c>
      <c r="AN20" s="82"/>
      <c r="AO20" s="82"/>
      <c r="AP20" s="82"/>
      <c r="AR20" s="9"/>
    </row>
    <row r="21" spans="2:47" s="8" customFormat="1" ht="22.5" customHeight="1" x14ac:dyDescent="0.4">
      <c r="B21" s="76" t="s">
        <v>39</v>
      </c>
      <c r="C21" s="77"/>
      <c r="D21" s="77"/>
      <c r="E21" s="78"/>
      <c r="F21" s="79">
        <v>78</v>
      </c>
      <c r="G21" s="80"/>
      <c r="H21" s="81"/>
      <c r="I21" s="79">
        <v>48</v>
      </c>
      <c r="J21" s="80"/>
      <c r="K21" s="81"/>
      <c r="L21" s="79">
        <v>72</v>
      </c>
      <c r="M21" s="80"/>
      <c r="N21" s="81"/>
      <c r="O21" s="79">
        <f t="shared" si="0"/>
        <v>120</v>
      </c>
      <c r="P21" s="80"/>
      <c r="Q21" s="80"/>
      <c r="R21" s="81"/>
      <c r="S21" s="76" t="s">
        <v>38</v>
      </c>
      <c r="T21" s="77"/>
      <c r="U21" s="77"/>
      <c r="V21" s="77"/>
      <c r="W21" s="77"/>
      <c r="X21" s="77"/>
      <c r="Y21" s="77"/>
      <c r="Z21" s="78"/>
      <c r="AA21" s="79">
        <v>116</v>
      </c>
      <c r="AB21" s="80"/>
      <c r="AC21" s="80"/>
      <c r="AD21" s="81"/>
      <c r="AE21" s="79">
        <v>102</v>
      </c>
      <c r="AF21" s="80"/>
      <c r="AG21" s="80"/>
      <c r="AH21" s="81"/>
      <c r="AI21" s="79">
        <v>119</v>
      </c>
      <c r="AJ21" s="80"/>
      <c r="AK21" s="80"/>
      <c r="AL21" s="81"/>
      <c r="AM21" s="82">
        <f t="shared" si="1"/>
        <v>221</v>
      </c>
      <c r="AN21" s="82"/>
      <c r="AO21" s="82"/>
      <c r="AP21" s="82"/>
      <c r="AR21" s="9"/>
    </row>
    <row r="22" spans="2:47" s="8" customFormat="1" ht="22.5" customHeight="1" x14ac:dyDescent="0.4">
      <c r="B22" s="76" t="s">
        <v>37</v>
      </c>
      <c r="C22" s="77"/>
      <c r="D22" s="77"/>
      <c r="E22" s="78"/>
      <c r="F22" s="79">
        <v>38</v>
      </c>
      <c r="G22" s="80"/>
      <c r="H22" s="81"/>
      <c r="I22" s="79">
        <v>34</v>
      </c>
      <c r="J22" s="80"/>
      <c r="K22" s="81"/>
      <c r="L22" s="79">
        <v>36</v>
      </c>
      <c r="M22" s="80"/>
      <c r="N22" s="81"/>
      <c r="O22" s="79">
        <f t="shared" si="0"/>
        <v>70</v>
      </c>
      <c r="P22" s="80"/>
      <c r="Q22" s="80"/>
      <c r="R22" s="81"/>
      <c r="S22" s="76" t="s">
        <v>36</v>
      </c>
      <c r="T22" s="77"/>
      <c r="U22" s="77"/>
      <c r="V22" s="77"/>
      <c r="W22" s="77"/>
      <c r="X22" s="77"/>
      <c r="Y22" s="77"/>
      <c r="Z22" s="78"/>
      <c r="AA22" s="79">
        <v>252</v>
      </c>
      <c r="AB22" s="80"/>
      <c r="AC22" s="80"/>
      <c r="AD22" s="81"/>
      <c r="AE22" s="79">
        <v>256</v>
      </c>
      <c r="AF22" s="80"/>
      <c r="AG22" s="80"/>
      <c r="AH22" s="81"/>
      <c r="AI22" s="79">
        <v>297</v>
      </c>
      <c r="AJ22" s="80"/>
      <c r="AK22" s="80"/>
      <c r="AL22" s="81"/>
      <c r="AM22" s="82">
        <f t="shared" si="1"/>
        <v>553</v>
      </c>
      <c r="AN22" s="82"/>
      <c r="AO22" s="82"/>
      <c r="AP22" s="82"/>
      <c r="AR22" s="9"/>
    </row>
    <row r="23" spans="2:47" s="8" customFormat="1" ht="22.5" customHeight="1" x14ac:dyDescent="0.4">
      <c r="B23" s="76" t="s">
        <v>35</v>
      </c>
      <c r="C23" s="77"/>
      <c r="D23" s="77"/>
      <c r="E23" s="78"/>
      <c r="F23" s="79">
        <v>189</v>
      </c>
      <c r="G23" s="80"/>
      <c r="H23" s="81"/>
      <c r="I23" s="79">
        <v>166</v>
      </c>
      <c r="J23" s="80"/>
      <c r="K23" s="81"/>
      <c r="L23" s="79">
        <v>188</v>
      </c>
      <c r="M23" s="80"/>
      <c r="N23" s="81"/>
      <c r="O23" s="79">
        <f t="shared" si="0"/>
        <v>354</v>
      </c>
      <c r="P23" s="80"/>
      <c r="Q23" s="80"/>
      <c r="R23" s="81"/>
      <c r="S23" s="76" t="s">
        <v>34</v>
      </c>
      <c r="T23" s="77"/>
      <c r="U23" s="77"/>
      <c r="V23" s="77"/>
      <c r="W23" s="77"/>
      <c r="X23" s="77"/>
      <c r="Y23" s="77"/>
      <c r="Z23" s="78"/>
      <c r="AA23" s="79">
        <v>19</v>
      </c>
      <c r="AB23" s="80"/>
      <c r="AC23" s="80"/>
      <c r="AD23" s="81"/>
      <c r="AE23" s="79">
        <v>13</v>
      </c>
      <c r="AF23" s="80"/>
      <c r="AG23" s="80"/>
      <c r="AH23" s="81"/>
      <c r="AI23" s="79">
        <v>16</v>
      </c>
      <c r="AJ23" s="80"/>
      <c r="AK23" s="80"/>
      <c r="AL23" s="81"/>
      <c r="AM23" s="82">
        <f t="shared" si="1"/>
        <v>29</v>
      </c>
      <c r="AN23" s="82"/>
      <c r="AO23" s="82"/>
      <c r="AP23" s="82"/>
      <c r="AR23" s="9"/>
    </row>
    <row r="24" spans="2:47" s="8" customFormat="1" ht="22.5" customHeight="1" x14ac:dyDescent="0.4">
      <c r="B24" s="76" t="s">
        <v>33</v>
      </c>
      <c r="C24" s="77"/>
      <c r="D24" s="77"/>
      <c r="E24" s="78"/>
      <c r="F24" s="79">
        <v>231</v>
      </c>
      <c r="G24" s="80"/>
      <c r="H24" s="81"/>
      <c r="I24" s="79">
        <v>252</v>
      </c>
      <c r="J24" s="80"/>
      <c r="K24" s="81"/>
      <c r="L24" s="79">
        <v>250</v>
      </c>
      <c r="M24" s="80"/>
      <c r="N24" s="81"/>
      <c r="O24" s="79">
        <f t="shared" si="0"/>
        <v>502</v>
      </c>
      <c r="P24" s="80"/>
      <c r="Q24" s="80"/>
      <c r="R24" s="81"/>
      <c r="S24" s="76" t="s">
        <v>32</v>
      </c>
      <c r="T24" s="77"/>
      <c r="U24" s="77"/>
      <c r="V24" s="77"/>
      <c r="W24" s="77"/>
      <c r="X24" s="77"/>
      <c r="Y24" s="77"/>
      <c r="Z24" s="78"/>
      <c r="AA24" s="79">
        <v>149</v>
      </c>
      <c r="AB24" s="80"/>
      <c r="AC24" s="80"/>
      <c r="AD24" s="81"/>
      <c r="AE24" s="79">
        <v>132</v>
      </c>
      <c r="AF24" s="80"/>
      <c r="AG24" s="80"/>
      <c r="AH24" s="81"/>
      <c r="AI24" s="79">
        <v>145</v>
      </c>
      <c r="AJ24" s="80"/>
      <c r="AK24" s="80"/>
      <c r="AL24" s="81"/>
      <c r="AM24" s="82">
        <f t="shared" si="1"/>
        <v>277</v>
      </c>
      <c r="AN24" s="82"/>
      <c r="AO24" s="82"/>
      <c r="AP24" s="82"/>
      <c r="AR24" s="9"/>
    </row>
    <row r="25" spans="2:47" s="8" customFormat="1" ht="22.5" customHeight="1" x14ac:dyDescent="0.4">
      <c r="B25" s="76" t="s">
        <v>31</v>
      </c>
      <c r="C25" s="77"/>
      <c r="D25" s="77"/>
      <c r="E25" s="78"/>
      <c r="F25" s="79">
        <v>182</v>
      </c>
      <c r="G25" s="80"/>
      <c r="H25" s="81"/>
      <c r="I25" s="79">
        <v>169</v>
      </c>
      <c r="J25" s="80"/>
      <c r="K25" s="81"/>
      <c r="L25" s="79">
        <v>184</v>
      </c>
      <c r="M25" s="80"/>
      <c r="N25" s="81"/>
      <c r="O25" s="79">
        <f t="shared" si="0"/>
        <v>353</v>
      </c>
      <c r="P25" s="80"/>
      <c r="Q25" s="80"/>
      <c r="R25" s="81"/>
      <c r="S25" s="76" t="s">
        <v>30</v>
      </c>
      <c r="T25" s="77"/>
      <c r="U25" s="77"/>
      <c r="V25" s="77"/>
      <c r="W25" s="77"/>
      <c r="X25" s="77"/>
      <c r="Y25" s="77"/>
      <c r="Z25" s="78"/>
      <c r="AA25" s="79">
        <v>238</v>
      </c>
      <c r="AB25" s="80"/>
      <c r="AC25" s="80"/>
      <c r="AD25" s="81"/>
      <c r="AE25" s="79">
        <v>191</v>
      </c>
      <c r="AF25" s="80"/>
      <c r="AG25" s="80"/>
      <c r="AH25" s="81"/>
      <c r="AI25" s="79">
        <v>196</v>
      </c>
      <c r="AJ25" s="80"/>
      <c r="AK25" s="80"/>
      <c r="AL25" s="81"/>
      <c r="AM25" s="82">
        <f t="shared" si="1"/>
        <v>387</v>
      </c>
      <c r="AN25" s="82"/>
      <c r="AO25" s="82"/>
      <c r="AP25" s="82"/>
      <c r="AR25" s="9"/>
    </row>
    <row r="26" spans="2:47" s="8" customFormat="1" ht="22.5" customHeight="1" x14ac:dyDescent="0.4">
      <c r="B26" s="76" t="s">
        <v>29</v>
      </c>
      <c r="C26" s="77"/>
      <c r="D26" s="77"/>
      <c r="E26" s="78"/>
      <c r="F26" s="79">
        <v>169</v>
      </c>
      <c r="G26" s="80"/>
      <c r="H26" s="81"/>
      <c r="I26" s="79">
        <v>163</v>
      </c>
      <c r="J26" s="80"/>
      <c r="K26" s="81"/>
      <c r="L26" s="79">
        <v>184</v>
      </c>
      <c r="M26" s="80"/>
      <c r="N26" s="81"/>
      <c r="O26" s="79">
        <f t="shared" si="0"/>
        <v>347</v>
      </c>
      <c r="P26" s="80"/>
      <c r="Q26" s="80"/>
      <c r="R26" s="81"/>
      <c r="S26" s="76" t="s">
        <v>28</v>
      </c>
      <c r="T26" s="77"/>
      <c r="U26" s="77"/>
      <c r="V26" s="77"/>
      <c r="W26" s="77"/>
      <c r="X26" s="77"/>
      <c r="Y26" s="77"/>
      <c r="Z26" s="78"/>
      <c r="AA26" s="79">
        <v>158</v>
      </c>
      <c r="AB26" s="80"/>
      <c r="AC26" s="80"/>
      <c r="AD26" s="81"/>
      <c r="AE26" s="79">
        <v>142</v>
      </c>
      <c r="AF26" s="80"/>
      <c r="AG26" s="80"/>
      <c r="AH26" s="81"/>
      <c r="AI26" s="79">
        <v>157</v>
      </c>
      <c r="AJ26" s="80"/>
      <c r="AK26" s="80"/>
      <c r="AL26" s="81"/>
      <c r="AM26" s="82">
        <f t="shared" si="1"/>
        <v>299</v>
      </c>
      <c r="AN26" s="82"/>
      <c r="AO26" s="82"/>
      <c r="AP26" s="82"/>
      <c r="AR26" s="9"/>
    </row>
    <row r="27" spans="2:47" s="8" customFormat="1" ht="22.5" customHeight="1" x14ac:dyDescent="0.4">
      <c r="B27" s="76" t="s">
        <v>27</v>
      </c>
      <c r="C27" s="77"/>
      <c r="D27" s="77"/>
      <c r="E27" s="78"/>
      <c r="F27" s="79">
        <v>133</v>
      </c>
      <c r="G27" s="80"/>
      <c r="H27" s="81"/>
      <c r="I27" s="79">
        <v>119</v>
      </c>
      <c r="J27" s="80"/>
      <c r="K27" s="81"/>
      <c r="L27" s="79">
        <v>146</v>
      </c>
      <c r="M27" s="80"/>
      <c r="N27" s="81"/>
      <c r="O27" s="79">
        <f t="shared" si="0"/>
        <v>265</v>
      </c>
      <c r="P27" s="80"/>
      <c r="Q27" s="80"/>
      <c r="R27" s="81"/>
      <c r="S27" s="76" t="s">
        <v>26</v>
      </c>
      <c r="T27" s="77"/>
      <c r="U27" s="77"/>
      <c r="V27" s="77"/>
      <c r="W27" s="77"/>
      <c r="X27" s="77"/>
      <c r="Y27" s="77"/>
      <c r="Z27" s="78"/>
      <c r="AA27" s="79">
        <v>194</v>
      </c>
      <c r="AB27" s="80"/>
      <c r="AC27" s="80"/>
      <c r="AD27" s="81"/>
      <c r="AE27" s="79">
        <v>168</v>
      </c>
      <c r="AF27" s="80"/>
      <c r="AG27" s="80"/>
      <c r="AH27" s="81"/>
      <c r="AI27" s="79">
        <v>128</v>
      </c>
      <c r="AJ27" s="80"/>
      <c r="AK27" s="80"/>
      <c r="AL27" s="81"/>
      <c r="AM27" s="82">
        <f t="shared" si="1"/>
        <v>296</v>
      </c>
      <c r="AN27" s="82"/>
      <c r="AO27" s="82"/>
      <c r="AP27" s="82"/>
      <c r="AR27" s="9"/>
    </row>
    <row r="28" spans="2:47" s="8" customFormat="1" ht="22.5" customHeight="1" x14ac:dyDescent="0.4">
      <c r="B28" s="76" t="s">
        <v>25</v>
      </c>
      <c r="C28" s="77"/>
      <c r="D28" s="77"/>
      <c r="E28" s="78"/>
      <c r="F28" s="79">
        <v>59</v>
      </c>
      <c r="G28" s="80"/>
      <c r="H28" s="81"/>
      <c r="I28" s="79">
        <v>47</v>
      </c>
      <c r="J28" s="80"/>
      <c r="K28" s="81"/>
      <c r="L28" s="79">
        <v>60</v>
      </c>
      <c r="M28" s="80"/>
      <c r="N28" s="81"/>
      <c r="O28" s="79">
        <f t="shared" si="0"/>
        <v>107</v>
      </c>
      <c r="P28" s="80"/>
      <c r="Q28" s="80"/>
      <c r="R28" s="81"/>
      <c r="S28" s="76" t="s">
        <v>24</v>
      </c>
      <c r="T28" s="77"/>
      <c r="U28" s="77"/>
      <c r="V28" s="77"/>
      <c r="W28" s="77"/>
      <c r="X28" s="77"/>
      <c r="Y28" s="77"/>
      <c r="Z28" s="78"/>
      <c r="AA28" s="79">
        <v>212</v>
      </c>
      <c r="AB28" s="80"/>
      <c r="AC28" s="80"/>
      <c r="AD28" s="81"/>
      <c r="AE28" s="79">
        <v>183</v>
      </c>
      <c r="AF28" s="80"/>
      <c r="AG28" s="80"/>
      <c r="AH28" s="81"/>
      <c r="AI28" s="79">
        <v>218</v>
      </c>
      <c r="AJ28" s="80"/>
      <c r="AK28" s="80"/>
      <c r="AL28" s="81"/>
      <c r="AM28" s="82">
        <f t="shared" si="1"/>
        <v>401</v>
      </c>
      <c r="AN28" s="82"/>
      <c r="AO28" s="82"/>
      <c r="AP28" s="82"/>
      <c r="AR28" s="35"/>
      <c r="AS28" s="35" t="s">
        <v>23</v>
      </c>
      <c r="AT28" s="35" t="s">
        <v>22</v>
      </c>
      <c r="AU28" s="35" t="s">
        <v>4</v>
      </c>
    </row>
    <row r="29" spans="2:47" s="8" customFormat="1" ht="22.5" customHeight="1" x14ac:dyDescent="0.4">
      <c r="B29" s="76" t="s">
        <v>21</v>
      </c>
      <c r="C29" s="77"/>
      <c r="D29" s="77"/>
      <c r="E29" s="78"/>
      <c r="F29" s="79">
        <v>84</v>
      </c>
      <c r="G29" s="80"/>
      <c r="H29" s="81"/>
      <c r="I29" s="79">
        <v>70</v>
      </c>
      <c r="J29" s="80"/>
      <c r="K29" s="81"/>
      <c r="L29" s="79">
        <v>90</v>
      </c>
      <c r="M29" s="80"/>
      <c r="N29" s="81"/>
      <c r="O29" s="79">
        <f t="shared" si="0"/>
        <v>160</v>
      </c>
      <c r="P29" s="80"/>
      <c r="Q29" s="80"/>
      <c r="R29" s="81"/>
      <c r="S29" s="76" t="s">
        <v>20</v>
      </c>
      <c r="T29" s="77"/>
      <c r="U29" s="77"/>
      <c r="V29" s="77"/>
      <c r="W29" s="77"/>
      <c r="X29" s="77"/>
      <c r="Y29" s="77"/>
      <c r="Z29" s="78"/>
      <c r="AA29" s="79">
        <v>233</v>
      </c>
      <c r="AB29" s="80"/>
      <c r="AC29" s="80"/>
      <c r="AD29" s="81"/>
      <c r="AE29" s="79">
        <v>244</v>
      </c>
      <c r="AF29" s="80"/>
      <c r="AG29" s="80"/>
      <c r="AH29" s="81"/>
      <c r="AI29" s="79">
        <v>168</v>
      </c>
      <c r="AJ29" s="80"/>
      <c r="AK29" s="80"/>
      <c r="AL29" s="81"/>
      <c r="AM29" s="82">
        <f t="shared" si="1"/>
        <v>412</v>
      </c>
      <c r="AN29" s="82"/>
      <c r="AO29" s="82"/>
      <c r="AP29" s="82"/>
      <c r="AR29" s="35" t="s">
        <v>8</v>
      </c>
      <c r="AS29" s="11">
        <f>AE31</f>
        <v>12003</v>
      </c>
      <c r="AT29" s="11">
        <v>4321</v>
      </c>
      <c r="AU29" s="10">
        <f>IF(OR(AS29=0,AT29=0),"",ROUNDDOWN(AT29/AS29,4))</f>
        <v>0.3599</v>
      </c>
    </row>
    <row r="30" spans="2:47" s="8" customFormat="1" ht="22.5" customHeight="1" x14ac:dyDescent="0.4">
      <c r="B30" s="76" t="s">
        <v>19</v>
      </c>
      <c r="C30" s="77"/>
      <c r="D30" s="77"/>
      <c r="E30" s="78"/>
      <c r="F30" s="79">
        <v>1479</v>
      </c>
      <c r="G30" s="80"/>
      <c r="H30" s="81"/>
      <c r="I30" s="79">
        <v>1527</v>
      </c>
      <c r="J30" s="80"/>
      <c r="K30" s="81"/>
      <c r="L30" s="79">
        <v>1649</v>
      </c>
      <c r="M30" s="80"/>
      <c r="N30" s="81"/>
      <c r="O30" s="79">
        <f t="shared" si="0"/>
        <v>3176</v>
      </c>
      <c r="P30" s="80"/>
      <c r="Q30" s="80"/>
      <c r="R30" s="81"/>
      <c r="S30" s="76" t="s">
        <v>18</v>
      </c>
      <c r="T30" s="77"/>
      <c r="U30" s="77"/>
      <c r="V30" s="77"/>
      <c r="W30" s="77"/>
      <c r="X30" s="77"/>
      <c r="Y30" s="77"/>
      <c r="Z30" s="78"/>
      <c r="AA30" s="79">
        <v>42</v>
      </c>
      <c r="AB30" s="80"/>
      <c r="AC30" s="80"/>
      <c r="AD30" s="81"/>
      <c r="AE30" s="79">
        <v>42</v>
      </c>
      <c r="AF30" s="80"/>
      <c r="AG30" s="80"/>
      <c r="AH30" s="81"/>
      <c r="AI30" s="79">
        <v>47</v>
      </c>
      <c r="AJ30" s="80"/>
      <c r="AK30" s="80"/>
      <c r="AL30" s="81"/>
      <c r="AM30" s="82">
        <f t="shared" si="1"/>
        <v>89</v>
      </c>
      <c r="AN30" s="82"/>
      <c r="AO30" s="82"/>
      <c r="AP30" s="82"/>
      <c r="AR30" s="35" t="s">
        <v>6</v>
      </c>
      <c r="AS30" s="11">
        <f>AI31</f>
        <v>13160</v>
      </c>
      <c r="AT30" s="11">
        <v>5887</v>
      </c>
      <c r="AU30" s="10">
        <f>IF(OR(AS30=0,AT30=0),"",ROUNDDOWN(AT30/AS30,4))</f>
        <v>0.44729999999999998</v>
      </c>
    </row>
    <row r="31" spans="2:47" s="8" customFormat="1" ht="22.5" customHeight="1" x14ac:dyDescent="0.4">
      <c r="B31" s="76" t="s">
        <v>17</v>
      </c>
      <c r="C31" s="77"/>
      <c r="D31" s="77"/>
      <c r="E31" s="78"/>
      <c r="F31" s="79">
        <v>537</v>
      </c>
      <c r="G31" s="80"/>
      <c r="H31" s="81"/>
      <c r="I31" s="79">
        <v>563</v>
      </c>
      <c r="J31" s="80"/>
      <c r="K31" s="81"/>
      <c r="L31" s="79">
        <v>593</v>
      </c>
      <c r="M31" s="80"/>
      <c r="N31" s="81"/>
      <c r="O31" s="79">
        <f t="shared" si="0"/>
        <v>1156</v>
      </c>
      <c r="P31" s="80"/>
      <c r="Q31" s="80"/>
      <c r="R31" s="81"/>
      <c r="S31" s="76" t="s">
        <v>16</v>
      </c>
      <c r="T31" s="77"/>
      <c r="U31" s="77"/>
      <c r="V31" s="77"/>
      <c r="W31" s="77"/>
      <c r="X31" s="77"/>
      <c r="Y31" s="77"/>
      <c r="Z31" s="78"/>
      <c r="AA31" s="89">
        <f>SUM(F8:H32,AA8:AD30)</f>
        <v>12318</v>
      </c>
      <c r="AB31" s="80"/>
      <c r="AC31" s="80"/>
      <c r="AD31" s="81"/>
      <c r="AE31" s="79">
        <f>SUM(I8:K32,AE8:AH30)</f>
        <v>12003</v>
      </c>
      <c r="AF31" s="80"/>
      <c r="AG31" s="80"/>
      <c r="AH31" s="81"/>
      <c r="AI31" s="79">
        <f>SUM(L8:N32,AI8:AL30)</f>
        <v>13160</v>
      </c>
      <c r="AJ31" s="80"/>
      <c r="AK31" s="80"/>
      <c r="AL31" s="81"/>
      <c r="AM31" s="82">
        <f t="shared" si="1"/>
        <v>25163</v>
      </c>
      <c r="AN31" s="82"/>
      <c r="AO31" s="82"/>
      <c r="AP31" s="82"/>
      <c r="AR31" s="35" t="s">
        <v>15</v>
      </c>
      <c r="AS31" s="11">
        <f>AM31</f>
        <v>25163</v>
      </c>
      <c r="AT31" s="11">
        <f>AT29+AT30</f>
        <v>10208</v>
      </c>
      <c r="AU31" s="10">
        <f>IF(OR(AS31=0,AT31=0),"",ROUNDDOWN(AT31/AS31,4))</f>
        <v>0.40560000000000002</v>
      </c>
    </row>
    <row r="32" spans="2:47" s="8" customFormat="1" ht="22.5" customHeight="1" x14ac:dyDescent="0.4">
      <c r="B32" s="90" t="s">
        <v>14</v>
      </c>
      <c r="C32" s="91"/>
      <c r="D32" s="91"/>
      <c r="E32" s="92"/>
      <c r="F32" s="93">
        <v>442</v>
      </c>
      <c r="G32" s="94"/>
      <c r="H32" s="95"/>
      <c r="I32" s="93">
        <v>424</v>
      </c>
      <c r="J32" s="94"/>
      <c r="K32" s="95"/>
      <c r="L32" s="93">
        <v>461</v>
      </c>
      <c r="M32" s="94"/>
      <c r="N32" s="95"/>
      <c r="O32" s="93">
        <f t="shared" si="0"/>
        <v>885</v>
      </c>
      <c r="P32" s="94"/>
      <c r="Q32" s="94"/>
      <c r="R32" s="95"/>
      <c r="S32" s="90"/>
      <c r="T32" s="91"/>
      <c r="U32" s="91"/>
      <c r="V32" s="91"/>
      <c r="W32" s="91"/>
      <c r="X32" s="91"/>
      <c r="Y32" s="91"/>
      <c r="Z32" s="92"/>
      <c r="AA32" s="93"/>
      <c r="AB32" s="94"/>
      <c r="AC32" s="94"/>
      <c r="AD32" s="95"/>
      <c r="AE32" s="93"/>
      <c r="AF32" s="94"/>
      <c r="AG32" s="94"/>
      <c r="AH32" s="95"/>
      <c r="AI32" s="96"/>
      <c r="AJ32" s="96"/>
      <c r="AK32" s="96"/>
      <c r="AL32" s="96"/>
      <c r="AM32" s="96"/>
      <c r="AN32" s="96"/>
      <c r="AO32" s="96"/>
      <c r="AP32" s="96"/>
      <c r="AR32" s="9"/>
    </row>
    <row r="33" spans="3:39" ht="15.75" customHeight="1" x14ac:dyDescent="0.4"/>
    <row r="34" spans="3:39" ht="18.75" customHeight="1" x14ac:dyDescent="0.4">
      <c r="D34" s="33" t="s">
        <v>12</v>
      </c>
      <c r="E34" s="99">
        <f>AM31-25174</f>
        <v>-11</v>
      </c>
      <c r="F34" s="99"/>
      <c r="G34" s="1" t="s">
        <v>0</v>
      </c>
      <c r="L34" s="1" t="s">
        <v>11</v>
      </c>
      <c r="O34" s="97">
        <f>AM31-25741</f>
        <v>-578</v>
      </c>
      <c r="P34" s="97"/>
      <c r="Q34" s="97"/>
      <c r="R34" s="97"/>
      <c r="S34" s="1" t="s">
        <v>0</v>
      </c>
      <c r="AG34" s="33" t="s">
        <v>13</v>
      </c>
      <c r="AH34" s="68">
        <f>AT31</f>
        <v>10208</v>
      </c>
      <c r="AI34" s="68"/>
      <c r="AJ34" s="68"/>
      <c r="AK34" s="68"/>
      <c r="AL34" s="68"/>
      <c r="AM34" s="1" t="s">
        <v>0</v>
      </c>
    </row>
    <row r="35" spans="3:39" ht="6" customHeight="1" x14ac:dyDescent="0.4"/>
    <row r="36" spans="3:39" ht="18.75" customHeight="1" x14ac:dyDescent="0.4">
      <c r="D36" s="33" t="s">
        <v>12</v>
      </c>
      <c r="E36" s="97">
        <f>AA31-12306</f>
        <v>12</v>
      </c>
      <c r="F36" s="97"/>
      <c r="G36" s="1" t="s">
        <v>10</v>
      </c>
      <c r="L36" s="1" t="s">
        <v>11</v>
      </c>
      <c r="O36" s="97">
        <f>AA31-12407</f>
        <v>-89</v>
      </c>
      <c r="P36" s="97"/>
      <c r="Q36" s="97"/>
      <c r="R36" s="97"/>
      <c r="S36" s="1" t="s">
        <v>10</v>
      </c>
      <c r="Y36" s="1" t="s">
        <v>95</v>
      </c>
      <c r="AG36" s="33" t="s">
        <v>8</v>
      </c>
      <c r="AH36" s="68">
        <f>AT29</f>
        <v>4321</v>
      </c>
      <c r="AI36" s="68"/>
      <c r="AJ36" s="68"/>
      <c r="AK36" s="68"/>
      <c r="AL36" s="68"/>
      <c r="AM36" s="1" t="s">
        <v>0</v>
      </c>
    </row>
    <row r="37" spans="3:39" ht="6" customHeight="1" x14ac:dyDescent="0.4">
      <c r="AG37" s="33"/>
    </row>
    <row r="38" spans="3:39" ht="18.75" customHeight="1" x14ac:dyDescent="0.4">
      <c r="C38" s="36" t="s">
        <v>7</v>
      </c>
      <c r="AG38" s="33" t="s">
        <v>6</v>
      </c>
      <c r="AH38" s="68">
        <f>AT30</f>
        <v>5887</v>
      </c>
      <c r="AI38" s="68"/>
      <c r="AJ38" s="68"/>
      <c r="AK38" s="68"/>
      <c r="AL38" s="68"/>
      <c r="AM38" s="1" t="s">
        <v>0</v>
      </c>
    </row>
    <row r="39" spans="3:39" ht="6" customHeight="1" x14ac:dyDescent="0.4">
      <c r="AG39" s="33"/>
    </row>
    <row r="40" spans="3:39" ht="18.75" customHeight="1" x14ac:dyDescent="0.4">
      <c r="C40" s="5" t="s">
        <v>5</v>
      </c>
      <c r="AG40" s="33" t="s">
        <v>4</v>
      </c>
      <c r="AH40" s="98">
        <f>IF(OR(AH34=0,AM31=0),"",ROUNDDOWN(AH34/AM31*100,2))</f>
        <v>40.56</v>
      </c>
      <c r="AI40" s="98"/>
      <c r="AJ40" s="98"/>
      <c r="AK40" s="98"/>
      <c r="AL40" s="98"/>
      <c r="AM40" s="1" t="s">
        <v>94</v>
      </c>
    </row>
    <row r="42" spans="3:39" x14ac:dyDescent="0.4">
      <c r="C42" s="1" t="s">
        <v>2</v>
      </c>
      <c r="G42" s="67">
        <v>10</v>
      </c>
      <c r="H42" s="67"/>
      <c r="I42" s="1" t="s">
        <v>0</v>
      </c>
      <c r="L42" s="1" t="s">
        <v>1</v>
      </c>
      <c r="T42" s="67">
        <v>38</v>
      </c>
      <c r="U42" s="67"/>
      <c r="V42" s="1" t="s">
        <v>0</v>
      </c>
    </row>
  </sheetData>
  <mergeCells count="285">
    <mergeCell ref="G42:H42"/>
    <mergeCell ref="T42:U42"/>
    <mergeCell ref="S32:Z32"/>
    <mergeCell ref="AA32:AD32"/>
    <mergeCell ref="AE32:AH32"/>
    <mergeCell ref="AI32:AL32"/>
    <mergeCell ref="F32:H32"/>
    <mergeCell ref="I32:K32"/>
    <mergeCell ref="L32:N32"/>
    <mergeCell ref="O32:R32"/>
    <mergeCell ref="E36:F36"/>
    <mergeCell ref="O36:R36"/>
    <mergeCell ref="I30:K30"/>
    <mergeCell ref="L30:N30"/>
    <mergeCell ref="O30:R30"/>
    <mergeCell ref="S30:Z30"/>
    <mergeCell ref="AA30:AD30"/>
    <mergeCell ref="AE30:AH30"/>
    <mergeCell ref="AH36:AL36"/>
    <mergeCell ref="AH38:AL38"/>
    <mergeCell ref="AH40:AL40"/>
    <mergeCell ref="AI30:AL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30:AP30"/>
    <mergeCell ref="B30:E30"/>
    <mergeCell ref="F30:H30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8:AP28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zoomScaleNormal="100" workbookViewId="0">
      <selection activeCell="AU19" sqref="AU19"/>
    </sheetView>
  </sheetViews>
  <sheetFormatPr defaultRowHeight="13.5" x14ac:dyDescent="0.4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37" customWidth="1"/>
    <col min="45" max="47" width="8.75" style="1" customWidth="1"/>
    <col min="48" max="16384" width="9" style="1"/>
  </cols>
  <sheetData>
    <row r="1" spans="2:44" ht="21" customHeight="1" x14ac:dyDescent="0.4">
      <c r="B1" s="66" t="s">
        <v>73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</row>
    <row r="2" spans="2:44" ht="18.75" customHeight="1" x14ac:dyDescent="0.4">
      <c r="AP2" s="16" t="s">
        <v>72</v>
      </c>
    </row>
    <row r="3" spans="2:44" ht="18.75" customHeight="1" x14ac:dyDescent="0.4">
      <c r="B3" s="67" t="s">
        <v>71</v>
      </c>
      <c r="C3" s="67"/>
      <c r="D3" s="67"/>
      <c r="E3" s="67"/>
      <c r="F3" s="67"/>
      <c r="G3" s="38"/>
      <c r="H3" s="38"/>
      <c r="I3" s="68" t="s">
        <v>8</v>
      </c>
      <c r="J3" s="68"/>
      <c r="K3" s="68"/>
      <c r="L3" s="68">
        <v>12563</v>
      </c>
      <c r="M3" s="68"/>
      <c r="N3" s="68"/>
      <c r="O3" s="69" t="s">
        <v>0</v>
      </c>
      <c r="P3" s="69"/>
      <c r="Q3" s="69" t="s">
        <v>6</v>
      </c>
      <c r="R3" s="69"/>
      <c r="S3" s="68">
        <v>13863</v>
      </c>
      <c r="T3" s="68"/>
      <c r="U3" s="68"/>
      <c r="V3" s="68"/>
      <c r="W3" s="69" t="s">
        <v>0</v>
      </c>
      <c r="X3" s="69"/>
      <c r="Y3" s="37" t="s">
        <v>15</v>
      </c>
      <c r="Z3" s="68">
        <v>26426</v>
      </c>
      <c r="AA3" s="68"/>
      <c r="AB3" s="68"/>
      <c r="AC3" s="68"/>
      <c r="AD3" s="69" t="s">
        <v>0</v>
      </c>
      <c r="AE3" s="69"/>
      <c r="AF3" s="8"/>
    </row>
    <row r="4" spans="2:44" ht="18.75" customHeight="1" x14ac:dyDescent="0.4">
      <c r="D4" s="37"/>
      <c r="H4" s="15"/>
      <c r="I4" s="68" t="s">
        <v>10</v>
      </c>
      <c r="J4" s="68"/>
      <c r="K4" s="68"/>
      <c r="L4" s="68">
        <v>11204</v>
      </c>
      <c r="M4" s="68"/>
      <c r="N4" s="68"/>
      <c r="O4" s="39"/>
      <c r="P4" s="39"/>
      <c r="Q4" s="69" t="s">
        <v>70</v>
      </c>
      <c r="R4" s="69"/>
      <c r="S4" s="69"/>
      <c r="T4" s="73">
        <v>118.23</v>
      </c>
      <c r="U4" s="73"/>
      <c r="V4" s="73"/>
      <c r="W4" s="73"/>
      <c r="X4" s="39" t="s">
        <v>101</v>
      </c>
      <c r="Y4" s="39"/>
      <c r="Z4" s="39"/>
      <c r="AF4" s="8"/>
      <c r="AH4" s="37"/>
      <c r="AK4" s="38"/>
      <c r="AL4" s="37"/>
      <c r="AM4" s="39"/>
      <c r="AP4" s="38"/>
    </row>
    <row r="5" spans="2:44" ht="18.75" customHeight="1" x14ac:dyDescent="0.4">
      <c r="Z5" s="37"/>
      <c r="AA5" s="37"/>
      <c r="AB5" s="37"/>
      <c r="AC5" s="37"/>
      <c r="AD5" s="68" t="s">
        <v>100</v>
      </c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</row>
    <row r="6" spans="2:44" ht="6.75" customHeight="1" x14ac:dyDescent="0.4"/>
    <row r="7" spans="2:44" s="9" customFormat="1" ht="22.5" customHeight="1" x14ac:dyDescent="0.4">
      <c r="B7" s="70" t="s">
        <v>67</v>
      </c>
      <c r="C7" s="71"/>
      <c r="D7" s="71"/>
      <c r="E7" s="72"/>
      <c r="F7" s="70" t="s">
        <v>66</v>
      </c>
      <c r="G7" s="71"/>
      <c r="H7" s="72"/>
      <c r="I7" s="70" t="s">
        <v>8</v>
      </c>
      <c r="J7" s="71"/>
      <c r="K7" s="72"/>
      <c r="L7" s="70" t="s">
        <v>6</v>
      </c>
      <c r="M7" s="71"/>
      <c r="N7" s="72"/>
      <c r="O7" s="70" t="s">
        <v>15</v>
      </c>
      <c r="P7" s="71"/>
      <c r="Q7" s="71"/>
      <c r="R7" s="72"/>
      <c r="S7" s="70" t="s">
        <v>67</v>
      </c>
      <c r="T7" s="71"/>
      <c r="U7" s="71"/>
      <c r="V7" s="71"/>
      <c r="W7" s="71"/>
      <c r="X7" s="71"/>
      <c r="Y7" s="71"/>
      <c r="Z7" s="72"/>
      <c r="AA7" s="70" t="s">
        <v>66</v>
      </c>
      <c r="AB7" s="71"/>
      <c r="AC7" s="71"/>
      <c r="AD7" s="72"/>
      <c r="AE7" s="70" t="s">
        <v>8</v>
      </c>
      <c r="AF7" s="71"/>
      <c r="AG7" s="71"/>
      <c r="AH7" s="72"/>
      <c r="AI7" s="70" t="s">
        <v>6</v>
      </c>
      <c r="AJ7" s="71"/>
      <c r="AK7" s="71"/>
      <c r="AL7" s="72"/>
      <c r="AM7" s="74" t="s">
        <v>15</v>
      </c>
      <c r="AN7" s="74"/>
      <c r="AO7" s="74"/>
      <c r="AP7" s="74"/>
    </row>
    <row r="8" spans="2:44" s="8" customFormat="1" ht="22.5" customHeight="1" x14ac:dyDescent="0.4">
      <c r="B8" s="76" t="s">
        <v>65</v>
      </c>
      <c r="C8" s="77"/>
      <c r="D8" s="77"/>
      <c r="E8" s="78"/>
      <c r="F8" s="83">
        <v>1751</v>
      </c>
      <c r="G8" s="84"/>
      <c r="H8" s="85"/>
      <c r="I8" s="83">
        <v>1801</v>
      </c>
      <c r="J8" s="84"/>
      <c r="K8" s="85"/>
      <c r="L8" s="83">
        <v>1966</v>
      </c>
      <c r="M8" s="84"/>
      <c r="N8" s="85"/>
      <c r="O8" s="83">
        <f t="shared" ref="O8:O32" si="0">I8+L8</f>
        <v>3767</v>
      </c>
      <c r="P8" s="84"/>
      <c r="Q8" s="84"/>
      <c r="R8" s="85"/>
      <c r="S8" s="86" t="s">
        <v>64</v>
      </c>
      <c r="T8" s="87"/>
      <c r="U8" s="87"/>
      <c r="V8" s="87"/>
      <c r="W8" s="87"/>
      <c r="X8" s="87"/>
      <c r="Y8" s="87"/>
      <c r="Z8" s="88"/>
      <c r="AA8" s="83">
        <v>478</v>
      </c>
      <c r="AB8" s="84"/>
      <c r="AC8" s="84"/>
      <c r="AD8" s="85"/>
      <c r="AE8" s="83">
        <v>517</v>
      </c>
      <c r="AF8" s="84"/>
      <c r="AG8" s="84"/>
      <c r="AH8" s="85"/>
      <c r="AI8" s="83">
        <v>564</v>
      </c>
      <c r="AJ8" s="84"/>
      <c r="AK8" s="84"/>
      <c r="AL8" s="85"/>
      <c r="AM8" s="75">
        <f t="shared" ref="AM8:AM31" si="1">AE8+AI8</f>
        <v>1081</v>
      </c>
      <c r="AN8" s="75"/>
      <c r="AO8" s="75"/>
      <c r="AP8" s="75"/>
      <c r="AR8" s="9"/>
    </row>
    <row r="9" spans="2:44" s="8" customFormat="1" ht="22.5" customHeight="1" x14ac:dyDescent="0.4">
      <c r="B9" s="76" t="s">
        <v>63</v>
      </c>
      <c r="C9" s="77"/>
      <c r="D9" s="77"/>
      <c r="E9" s="78"/>
      <c r="F9" s="79">
        <v>98</v>
      </c>
      <c r="G9" s="80"/>
      <c r="H9" s="81"/>
      <c r="I9" s="79">
        <v>96</v>
      </c>
      <c r="J9" s="80"/>
      <c r="K9" s="81"/>
      <c r="L9" s="79">
        <v>76</v>
      </c>
      <c r="M9" s="80"/>
      <c r="N9" s="81"/>
      <c r="O9" s="79">
        <f t="shared" si="0"/>
        <v>172</v>
      </c>
      <c r="P9" s="80"/>
      <c r="Q9" s="80"/>
      <c r="R9" s="81"/>
      <c r="S9" s="76" t="s">
        <v>62</v>
      </c>
      <c r="T9" s="77"/>
      <c r="U9" s="77"/>
      <c r="V9" s="77"/>
      <c r="W9" s="77"/>
      <c r="X9" s="77"/>
      <c r="Y9" s="77"/>
      <c r="Z9" s="78"/>
      <c r="AA9" s="79">
        <v>61</v>
      </c>
      <c r="AB9" s="80"/>
      <c r="AC9" s="80"/>
      <c r="AD9" s="81"/>
      <c r="AE9" s="79">
        <v>59</v>
      </c>
      <c r="AF9" s="80"/>
      <c r="AG9" s="80"/>
      <c r="AH9" s="81"/>
      <c r="AI9" s="79">
        <v>67</v>
      </c>
      <c r="AJ9" s="80"/>
      <c r="AK9" s="80"/>
      <c r="AL9" s="81"/>
      <c r="AM9" s="82">
        <f t="shared" si="1"/>
        <v>126</v>
      </c>
      <c r="AN9" s="82"/>
      <c r="AO9" s="82"/>
      <c r="AP9" s="82"/>
      <c r="AR9" s="9"/>
    </row>
    <row r="10" spans="2:44" s="8" customFormat="1" ht="22.5" customHeight="1" x14ac:dyDescent="0.4">
      <c r="B10" s="76" t="s">
        <v>61</v>
      </c>
      <c r="C10" s="77"/>
      <c r="D10" s="77"/>
      <c r="E10" s="78"/>
      <c r="F10" s="79">
        <v>217</v>
      </c>
      <c r="G10" s="80"/>
      <c r="H10" s="81"/>
      <c r="I10" s="79">
        <v>185</v>
      </c>
      <c r="J10" s="80"/>
      <c r="K10" s="81"/>
      <c r="L10" s="79">
        <v>211</v>
      </c>
      <c r="M10" s="80"/>
      <c r="N10" s="81"/>
      <c r="O10" s="79">
        <f t="shared" si="0"/>
        <v>396</v>
      </c>
      <c r="P10" s="80"/>
      <c r="Q10" s="80"/>
      <c r="R10" s="81"/>
      <c r="S10" s="76" t="s">
        <v>60</v>
      </c>
      <c r="T10" s="77"/>
      <c r="U10" s="77"/>
      <c r="V10" s="77"/>
      <c r="W10" s="77"/>
      <c r="X10" s="77"/>
      <c r="Y10" s="77"/>
      <c r="Z10" s="78"/>
      <c r="AA10" s="79">
        <v>286</v>
      </c>
      <c r="AB10" s="80"/>
      <c r="AC10" s="80"/>
      <c r="AD10" s="81"/>
      <c r="AE10" s="79">
        <v>271</v>
      </c>
      <c r="AF10" s="80"/>
      <c r="AG10" s="80"/>
      <c r="AH10" s="81"/>
      <c r="AI10" s="79">
        <v>306</v>
      </c>
      <c r="AJ10" s="80"/>
      <c r="AK10" s="80"/>
      <c r="AL10" s="81"/>
      <c r="AM10" s="82">
        <f t="shared" si="1"/>
        <v>577</v>
      </c>
      <c r="AN10" s="82"/>
      <c r="AO10" s="82"/>
      <c r="AP10" s="82"/>
      <c r="AR10" s="9"/>
    </row>
    <row r="11" spans="2:44" s="8" customFormat="1" ht="22.5" customHeight="1" x14ac:dyDescent="0.4">
      <c r="B11" s="76" t="s">
        <v>59</v>
      </c>
      <c r="C11" s="77"/>
      <c r="D11" s="77"/>
      <c r="E11" s="78"/>
      <c r="F11" s="79">
        <v>113</v>
      </c>
      <c r="G11" s="80"/>
      <c r="H11" s="81"/>
      <c r="I11" s="79">
        <v>98</v>
      </c>
      <c r="J11" s="80"/>
      <c r="K11" s="81"/>
      <c r="L11" s="79">
        <v>117</v>
      </c>
      <c r="M11" s="80"/>
      <c r="N11" s="81"/>
      <c r="O11" s="79">
        <f t="shared" si="0"/>
        <v>215</v>
      </c>
      <c r="P11" s="80"/>
      <c r="Q11" s="80"/>
      <c r="R11" s="81"/>
      <c r="S11" s="76" t="s">
        <v>58</v>
      </c>
      <c r="T11" s="77"/>
      <c r="U11" s="77"/>
      <c r="V11" s="77"/>
      <c r="W11" s="77"/>
      <c r="X11" s="77"/>
      <c r="Y11" s="77"/>
      <c r="Z11" s="78"/>
      <c r="AA11" s="79">
        <v>432</v>
      </c>
      <c r="AB11" s="80"/>
      <c r="AC11" s="80"/>
      <c r="AD11" s="81"/>
      <c r="AE11" s="79">
        <v>465</v>
      </c>
      <c r="AF11" s="80"/>
      <c r="AG11" s="80"/>
      <c r="AH11" s="81"/>
      <c r="AI11" s="79">
        <v>518</v>
      </c>
      <c r="AJ11" s="80"/>
      <c r="AK11" s="80"/>
      <c r="AL11" s="81"/>
      <c r="AM11" s="82">
        <f t="shared" si="1"/>
        <v>983</v>
      </c>
      <c r="AN11" s="82"/>
      <c r="AO11" s="82"/>
      <c r="AP11" s="82"/>
      <c r="AR11" s="9"/>
    </row>
    <row r="12" spans="2:44" s="8" customFormat="1" ht="22.5" customHeight="1" x14ac:dyDescent="0.4">
      <c r="B12" s="76" t="s">
        <v>57</v>
      </c>
      <c r="C12" s="77"/>
      <c r="D12" s="77"/>
      <c r="E12" s="78"/>
      <c r="F12" s="79">
        <v>154</v>
      </c>
      <c r="G12" s="80"/>
      <c r="H12" s="81"/>
      <c r="I12" s="79">
        <v>157</v>
      </c>
      <c r="J12" s="80"/>
      <c r="K12" s="81"/>
      <c r="L12" s="79">
        <v>158</v>
      </c>
      <c r="M12" s="80"/>
      <c r="N12" s="81"/>
      <c r="O12" s="79">
        <f t="shared" si="0"/>
        <v>315</v>
      </c>
      <c r="P12" s="80"/>
      <c r="Q12" s="80"/>
      <c r="R12" s="81"/>
      <c r="S12" s="76" t="s">
        <v>56</v>
      </c>
      <c r="T12" s="77"/>
      <c r="U12" s="77"/>
      <c r="V12" s="77"/>
      <c r="W12" s="77"/>
      <c r="X12" s="77"/>
      <c r="Y12" s="77"/>
      <c r="Z12" s="78"/>
      <c r="AA12" s="79">
        <v>174</v>
      </c>
      <c r="AB12" s="80"/>
      <c r="AC12" s="80"/>
      <c r="AD12" s="81"/>
      <c r="AE12" s="79">
        <v>162</v>
      </c>
      <c r="AF12" s="80"/>
      <c r="AG12" s="80"/>
      <c r="AH12" s="81"/>
      <c r="AI12" s="79">
        <v>193</v>
      </c>
      <c r="AJ12" s="80"/>
      <c r="AK12" s="80"/>
      <c r="AL12" s="81"/>
      <c r="AM12" s="82">
        <f t="shared" si="1"/>
        <v>355</v>
      </c>
      <c r="AN12" s="82"/>
      <c r="AO12" s="82"/>
      <c r="AP12" s="82"/>
      <c r="AR12" s="9"/>
    </row>
    <row r="13" spans="2:44" s="8" customFormat="1" ht="22.5" customHeight="1" x14ac:dyDescent="0.4">
      <c r="B13" s="76" t="s">
        <v>55</v>
      </c>
      <c r="C13" s="77"/>
      <c r="D13" s="77"/>
      <c r="E13" s="78"/>
      <c r="F13" s="79">
        <v>98</v>
      </c>
      <c r="G13" s="80"/>
      <c r="H13" s="81"/>
      <c r="I13" s="79">
        <v>89</v>
      </c>
      <c r="J13" s="80"/>
      <c r="K13" s="81"/>
      <c r="L13" s="79">
        <v>91</v>
      </c>
      <c r="M13" s="80"/>
      <c r="N13" s="81"/>
      <c r="O13" s="79">
        <f t="shared" si="0"/>
        <v>180</v>
      </c>
      <c r="P13" s="80"/>
      <c r="Q13" s="80"/>
      <c r="R13" s="81"/>
      <c r="S13" s="76" t="s">
        <v>54</v>
      </c>
      <c r="T13" s="77"/>
      <c r="U13" s="77"/>
      <c r="V13" s="77"/>
      <c r="W13" s="77"/>
      <c r="X13" s="77"/>
      <c r="Y13" s="77"/>
      <c r="Z13" s="78"/>
      <c r="AA13" s="79">
        <v>132</v>
      </c>
      <c r="AB13" s="80"/>
      <c r="AC13" s="80"/>
      <c r="AD13" s="81"/>
      <c r="AE13" s="79">
        <v>130</v>
      </c>
      <c r="AF13" s="80"/>
      <c r="AG13" s="80"/>
      <c r="AH13" s="81"/>
      <c r="AI13" s="79">
        <v>133</v>
      </c>
      <c r="AJ13" s="80"/>
      <c r="AK13" s="80"/>
      <c r="AL13" s="81"/>
      <c r="AM13" s="82">
        <f t="shared" si="1"/>
        <v>263</v>
      </c>
      <c r="AN13" s="82"/>
      <c r="AO13" s="82"/>
      <c r="AP13" s="82"/>
      <c r="AR13" s="9"/>
    </row>
    <row r="14" spans="2:44" s="8" customFormat="1" ht="22.5" customHeight="1" x14ac:dyDescent="0.4">
      <c r="B14" s="76" t="s">
        <v>53</v>
      </c>
      <c r="C14" s="77"/>
      <c r="D14" s="77"/>
      <c r="E14" s="78"/>
      <c r="F14" s="79">
        <v>6</v>
      </c>
      <c r="G14" s="80"/>
      <c r="H14" s="81"/>
      <c r="I14" s="79">
        <v>6</v>
      </c>
      <c r="J14" s="80"/>
      <c r="K14" s="81"/>
      <c r="L14" s="79">
        <v>4</v>
      </c>
      <c r="M14" s="80"/>
      <c r="N14" s="81"/>
      <c r="O14" s="79">
        <f t="shared" si="0"/>
        <v>10</v>
      </c>
      <c r="P14" s="80"/>
      <c r="Q14" s="80"/>
      <c r="R14" s="81"/>
      <c r="S14" s="76" t="s">
        <v>52</v>
      </c>
      <c r="T14" s="77"/>
      <c r="U14" s="77"/>
      <c r="V14" s="77"/>
      <c r="W14" s="77"/>
      <c r="X14" s="77"/>
      <c r="Y14" s="77"/>
      <c r="Z14" s="78"/>
      <c r="AA14" s="79">
        <v>1377</v>
      </c>
      <c r="AB14" s="80"/>
      <c r="AC14" s="80"/>
      <c r="AD14" s="81"/>
      <c r="AE14" s="79">
        <v>1299</v>
      </c>
      <c r="AF14" s="80"/>
      <c r="AG14" s="80"/>
      <c r="AH14" s="81"/>
      <c r="AI14" s="79">
        <v>1479</v>
      </c>
      <c r="AJ14" s="80"/>
      <c r="AK14" s="80"/>
      <c r="AL14" s="81"/>
      <c r="AM14" s="82">
        <f t="shared" si="1"/>
        <v>2778</v>
      </c>
      <c r="AN14" s="82"/>
      <c r="AO14" s="82"/>
      <c r="AP14" s="82"/>
      <c r="AR14" s="9"/>
    </row>
    <row r="15" spans="2:44" s="8" customFormat="1" ht="22.5" customHeight="1" x14ac:dyDescent="0.4">
      <c r="B15" s="76" t="s">
        <v>51</v>
      </c>
      <c r="C15" s="77"/>
      <c r="D15" s="77"/>
      <c r="E15" s="78"/>
      <c r="F15" s="79">
        <v>245</v>
      </c>
      <c r="G15" s="80"/>
      <c r="H15" s="81"/>
      <c r="I15" s="79">
        <v>253</v>
      </c>
      <c r="J15" s="80"/>
      <c r="K15" s="81"/>
      <c r="L15" s="79">
        <v>287</v>
      </c>
      <c r="M15" s="80"/>
      <c r="N15" s="81"/>
      <c r="O15" s="79">
        <f t="shared" si="0"/>
        <v>540</v>
      </c>
      <c r="P15" s="80"/>
      <c r="Q15" s="80"/>
      <c r="R15" s="81"/>
      <c r="S15" s="76" t="s">
        <v>50</v>
      </c>
      <c r="T15" s="77"/>
      <c r="U15" s="77"/>
      <c r="V15" s="77"/>
      <c r="W15" s="77"/>
      <c r="X15" s="77"/>
      <c r="Y15" s="77"/>
      <c r="Z15" s="78"/>
      <c r="AA15" s="79">
        <v>5</v>
      </c>
      <c r="AB15" s="80"/>
      <c r="AC15" s="80"/>
      <c r="AD15" s="81"/>
      <c r="AE15" s="79">
        <v>5</v>
      </c>
      <c r="AF15" s="80"/>
      <c r="AG15" s="80"/>
      <c r="AH15" s="81"/>
      <c r="AI15" s="79">
        <v>6</v>
      </c>
      <c r="AJ15" s="80"/>
      <c r="AK15" s="80"/>
      <c r="AL15" s="81"/>
      <c r="AM15" s="82">
        <f t="shared" si="1"/>
        <v>11</v>
      </c>
      <c r="AN15" s="82"/>
      <c r="AO15" s="82"/>
      <c r="AP15" s="82"/>
      <c r="AR15" s="9"/>
    </row>
    <row r="16" spans="2:44" s="8" customFormat="1" ht="22.5" customHeight="1" x14ac:dyDescent="0.4">
      <c r="B16" s="76" t="s">
        <v>49</v>
      </c>
      <c r="C16" s="77"/>
      <c r="D16" s="77"/>
      <c r="E16" s="78"/>
      <c r="F16" s="79">
        <v>239</v>
      </c>
      <c r="G16" s="80"/>
      <c r="H16" s="81"/>
      <c r="I16" s="79">
        <v>219</v>
      </c>
      <c r="J16" s="80"/>
      <c r="K16" s="81"/>
      <c r="L16" s="79">
        <v>253</v>
      </c>
      <c r="M16" s="80"/>
      <c r="N16" s="81"/>
      <c r="O16" s="79">
        <f t="shared" si="0"/>
        <v>472</v>
      </c>
      <c r="P16" s="80"/>
      <c r="Q16" s="80"/>
      <c r="R16" s="81"/>
      <c r="S16" s="76" t="s">
        <v>48</v>
      </c>
      <c r="T16" s="77"/>
      <c r="U16" s="77"/>
      <c r="V16" s="77"/>
      <c r="W16" s="77"/>
      <c r="X16" s="77"/>
      <c r="Y16" s="77"/>
      <c r="Z16" s="78"/>
      <c r="AA16" s="79">
        <v>49</v>
      </c>
      <c r="AB16" s="80"/>
      <c r="AC16" s="80"/>
      <c r="AD16" s="81"/>
      <c r="AE16" s="79">
        <v>43</v>
      </c>
      <c r="AF16" s="80"/>
      <c r="AG16" s="80"/>
      <c r="AH16" s="81"/>
      <c r="AI16" s="79">
        <v>52</v>
      </c>
      <c r="AJ16" s="80"/>
      <c r="AK16" s="80"/>
      <c r="AL16" s="81"/>
      <c r="AM16" s="82">
        <f t="shared" si="1"/>
        <v>95</v>
      </c>
      <c r="AN16" s="82"/>
      <c r="AO16" s="82"/>
      <c r="AP16" s="82"/>
      <c r="AR16" s="9"/>
    </row>
    <row r="17" spans="2:47" s="8" customFormat="1" ht="22.5" customHeight="1" x14ac:dyDescent="0.4">
      <c r="B17" s="76" t="s">
        <v>47</v>
      </c>
      <c r="C17" s="77"/>
      <c r="D17" s="77"/>
      <c r="E17" s="78"/>
      <c r="F17" s="79">
        <v>118</v>
      </c>
      <c r="G17" s="80"/>
      <c r="H17" s="81"/>
      <c r="I17" s="79">
        <v>153</v>
      </c>
      <c r="J17" s="80"/>
      <c r="K17" s="81"/>
      <c r="L17" s="79">
        <v>179</v>
      </c>
      <c r="M17" s="80"/>
      <c r="N17" s="81"/>
      <c r="O17" s="79">
        <f t="shared" si="0"/>
        <v>332</v>
      </c>
      <c r="P17" s="80"/>
      <c r="Q17" s="80"/>
      <c r="R17" s="81"/>
      <c r="S17" s="76" t="s">
        <v>46</v>
      </c>
      <c r="T17" s="77"/>
      <c r="U17" s="77"/>
      <c r="V17" s="77"/>
      <c r="W17" s="77"/>
      <c r="X17" s="77"/>
      <c r="Y17" s="77"/>
      <c r="Z17" s="78"/>
      <c r="AA17" s="79">
        <v>253</v>
      </c>
      <c r="AB17" s="80"/>
      <c r="AC17" s="80"/>
      <c r="AD17" s="81"/>
      <c r="AE17" s="79">
        <v>228</v>
      </c>
      <c r="AF17" s="80"/>
      <c r="AG17" s="80"/>
      <c r="AH17" s="81"/>
      <c r="AI17" s="79">
        <v>268</v>
      </c>
      <c r="AJ17" s="80"/>
      <c r="AK17" s="80"/>
      <c r="AL17" s="81"/>
      <c r="AM17" s="82">
        <f t="shared" si="1"/>
        <v>496</v>
      </c>
      <c r="AN17" s="82"/>
      <c r="AO17" s="82"/>
      <c r="AP17" s="82"/>
      <c r="AR17" s="9"/>
    </row>
    <row r="18" spans="2:47" s="8" customFormat="1" ht="22.5" customHeight="1" x14ac:dyDescent="0.4">
      <c r="B18" s="76" t="s">
        <v>45</v>
      </c>
      <c r="C18" s="77"/>
      <c r="D18" s="77"/>
      <c r="E18" s="78"/>
      <c r="F18" s="79">
        <v>150</v>
      </c>
      <c r="G18" s="80"/>
      <c r="H18" s="81"/>
      <c r="I18" s="79">
        <v>153</v>
      </c>
      <c r="J18" s="80"/>
      <c r="K18" s="81"/>
      <c r="L18" s="79">
        <v>188</v>
      </c>
      <c r="M18" s="80"/>
      <c r="N18" s="81"/>
      <c r="O18" s="79">
        <f t="shared" si="0"/>
        <v>341</v>
      </c>
      <c r="P18" s="80"/>
      <c r="Q18" s="80"/>
      <c r="R18" s="81"/>
      <c r="S18" s="76" t="s">
        <v>44</v>
      </c>
      <c r="T18" s="77"/>
      <c r="U18" s="77"/>
      <c r="V18" s="77"/>
      <c r="W18" s="77"/>
      <c r="X18" s="77"/>
      <c r="Y18" s="77"/>
      <c r="Z18" s="78"/>
      <c r="AA18" s="79">
        <v>244</v>
      </c>
      <c r="AB18" s="80"/>
      <c r="AC18" s="80"/>
      <c r="AD18" s="81"/>
      <c r="AE18" s="79">
        <v>207</v>
      </c>
      <c r="AF18" s="80"/>
      <c r="AG18" s="80"/>
      <c r="AH18" s="81"/>
      <c r="AI18" s="79">
        <v>215</v>
      </c>
      <c r="AJ18" s="80"/>
      <c r="AK18" s="80"/>
      <c r="AL18" s="81"/>
      <c r="AM18" s="82">
        <f t="shared" si="1"/>
        <v>422</v>
      </c>
      <c r="AN18" s="82"/>
      <c r="AO18" s="82"/>
      <c r="AP18" s="82"/>
      <c r="AR18" s="9"/>
    </row>
    <row r="19" spans="2:47" s="8" customFormat="1" ht="22.5" customHeight="1" x14ac:dyDescent="0.4">
      <c r="B19" s="76" t="s">
        <v>43</v>
      </c>
      <c r="C19" s="77"/>
      <c r="D19" s="77"/>
      <c r="E19" s="78"/>
      <c r="F19" s="79">
        <v>152</v>
      </c>
      <c r="G19" s="80"/>
      <c r="H19" s="81"/>
      <c r="I19" s="79">
        <v>138</v>
      </c>
      <c r="J19" s="80"/>
      <c r="K19" s="81"/>
      <c r="L19" s="79">
        <v>160</v>
      </c>
      <c r="M19" s="80"/>
      <c r="N19" s="81"/>
      <c r="O19" s="79">
        <f t="shared" si="0"/>
        <v>298</v>
      </c>
      <c r="P19" s="80"/>
      <c r="Q19" s="80"/>
      <c r="R19" s="81"/>
      <c r="S19" s="76" t="s">
        <v>42</v>
      </c>
      <c r="T19" s="77"/>
      <c r="U19" s="77"/>
      <c r="V19" s="77"/>
      <c r="W19" s="77"/>
      <c r="X19" s="77"/>
      <c r="Y19" s="77"/>
      <c r="Z19" s="78"/>
      <c r="AA19" s="79">
        <v>73</v>
      </c>
      <c r="AB19" s="80"/>
      <c r="AC19" s="80"/>
      <c r="AD19" s="81"/>
      <c r="AE19" s="79">
        <v>50</v>
      </c>
      <c r="AF19" s="80"/>
      <c r="AG19" s="80"/>
      <c r="AH19" s="81"/>
      <c r="AI19" s="79">
        <v>66</v>
      </c>
      <c r="AJ19" s="80"/>
      <c r="AK19" s="80"/>
      <c r="AL19" s="81"/>
      <c r="AM19" s="82">
        <f t="shared" si="1"/>
        <v>116</v>
      </c>
      <c r="AN19" s="82"/>
      <c r="AO19" s="82"/>
      <c r="AP19" s="82"/>
      <c r="AR19" s="9"/>
    </row>
    <row r="20" spans="2:47" s="8" customFormat="1" ht="22.5" customHeight="1" x14ac:dyDescent="0.4">
      <c r="B20" s="76" t="s">
        <v>41</v>
      </c>
      <c r="C20" s="77"/>
      <c r="D20" s="77"/>
      <c r="E20" s="78"/>
      <c r="F20" s="79">
        <v>75</v>
      </c>
      <c r="G20" s="80"/>
      <c r="H20" s="81"/>
      <c r="I20" s="79">
        <v>71</v>
      </c>
      <c r="J20" s="80"/>
      <c r="K20" s="81"/>
      <c r="L20" s="79">
        <v>64</v>
      </c>
      <c r="M20" s="80"/>
      <c r="N20" s="81"/>
      <c r="O20" s="79">
        <f t="shared" si="0"/>
        <v>135</v>
      </c>
      <c r="P20" s="80"/>
      <c r="Q20" s="80"/>
      <c r="R20" s="81"/>
      <c r="S20" s="76" t="s">
        <v>40</v>
      </c>
      <c r="T20" s="77"/>
      <c r="U20" s="77"/>
      <c r="V20" s="77"/>
      <c r="W20" s="77"/>
      <c r="X20" s="77"/>
      <c r="Y20" s="77"/>
      <c r="Z20" s="78"/>
      <c r="AA20" s="79">
        <v>113</v>
      </c>
      <c r="AB20" s="80"/>
      <c r="AC20" s="80"/>
      <c r="AD20" s="81"/>
      <c r="AE20" s="79">
        <v>99</v>
      </c>
      <c r="AF20" s="80"/>
      <c r="AG20" s="80"/>
      <c r="AH20" s="81"/>
      <c r="AI20" s="79">
        <v>129</v>
      </c>
      <c r="AJ20" s="80"/>
      <c r="AK20" s="80"/>
      <c r="AL20" s="81"/>
      <c r="AM20" s="82">
        <f t="shared" si="1"/>
        <v>228</v>
      </c>
      <c r="AN20" s="82"/>
      <c r="AO20" s="82"/>
      <c r="AP20" s="82"/>
      <c r="AR20" s="9"/>
    </row>
    <row r="21" spans="2:47" s="8" customFormat="1" ht="22.5" customHeight="1" x14ac:dyDescent="0.4">
      <c r="B21" s="76" t="s">
        <v>39</v>
      </c>
      <c r="C21" s="77"/>
      <c r="D21" s="77"/>
      <c r="E21" s="78"/>
      <c r="F21" s="79">
        <v>80</v>
      </c>
      <c r="G21" s="80"/>
      <c r="H21" s="81"/>
      <c r="I21" s="79">
        <v>49</v>
      </c>
      <c r="J21" s="80"/>
      <c r="K21" s="81"/>
      <c r="L21" s="79">
        <v>73</v>
      </c>
      <c r="M21" s="80"/>
      <c r="N21" s="81"/>
      <c r="O21" s="79">
        <f t="shared" si="0"/>
        <v>122</v>
      </c>
      <c r="P21" s="80"/>
      <c r="Q21" s="80"/>
      <c r="R21" s="81"/>
      <c r="S21" s="76" t="s">
        <v>38</v>
      </c>
      <c r="T21" s="77"/>
      <c r="U21" s="77"/>
      <c r="V21" s="77"/>
      <c r="W21" s="77"/>
      <c r="X21" s="77"/>
      <c r="Y21" s="77"/>
      <c r="Z21" s="78"/>
      <c r="AA21" s="79">
        <v>115</v>
      </c>
      <c r="AB21" s="80"/>
      <c r="AC21" s="80"/>
      <c r="AD21" s="81"/>
      <c r="AE21" s="79">
        <v>101</v>
      </c>
      <c r="AF21" s="80"/>
      <c r="AG21" s="80"/>
      <c r="AH21" s="81"/>
      <c r="AI21" s="79">
        <v>119</v>
      </c>
      <c r="AJ21" s="80"/>
      <c r="AK21" s="80"/>
      <c r="AL21" s="81"/>
      <c r="AM21" s="82">
        <f t="shared" si="1"/>
        <v>220</v>
      </c>
      <c r="AN21" s="82"/>
      <c r="AO21" s="82"/>
      <c r="AP21" s="82"/>
      <c r="AR21" s="9"/>
    </row>
    <row r="22" spans="2:47" s="8" customFormat="1" ht="22.5" customHeight="1" x14ac:dyDescent="0.4">
      <c r="B22" s="76" t="s">
        <v>37</v>
      </c>
      <c r="C22" s="77"/>
      <c r="D22" s="77"/>
      <c r="E22" s="78"/>
      <c r="F22" s="79">
        <v>38</v>
      </c>
      <c r="G22" s="80"/>
      <c r="H22" s="81"/>
      <c r="I22" s="79">
        <v>34</v>
      </c>
      <c r="J22" s="80"/>
      <c r="K22" s="81"/>
      <c r="L22" s="79">
        <v>36</v>
      </c>
      <c r="M22" s="80"/>
      <c r="N22" s="81"/>
      <c r="O22" s="79">
        <f t="shared" si="0"/>
        <v>70</v>
      </c>
      <c r="P22" s="80"/>
      <c r="Q22" s="80"/>
      <c r="R22" s="81"/>
      <c r="S22" s="76" t="s">
        <v>36</v>
      </c>
      <c r="T22" s="77"/>
      <c r="U22" s="77"/>
      <c r="V22" s="77"/>
      <c r="W22" s="77"/>
      <c r="X22" s="77"/>
      <c r="Y22" s="77"/>
      <c r="Z22" s="78"/>
      <c r="AA22" s="79">
        <v>252</v>
      </c>
      <c r="AB22" s="80"/>
      <c r="AC22" s="80"/>
      <c r="AD22" s="81"/>
      <c r="AE22" s="79">
        <v>257</v>
      </c>
      <c r="AF22" s="80"/>
      <c r="AG22" s="80"/>
      <c r="AH22" s="81"/>
      <c r="AI22" s="79">
        <v>297</v>
      </c>
      <c r="AJ22" s="80"/>
      <c r="AK22" s="80"/>
      <c r="AL22" s="81"/>
      <c r="AM22" s="82">
        <f t="shared" si="1"/>
        <v>554</v>
      </c>
      <c r="AN22" s="82"/>
      <c r="AO22" s="82"/>
      <c r="AP22" s="82"/>
      <c r="AR22" s="9"/>
    </row>
    <row r="23" spans="2:47" s="8" customFormat="1" ht="22.5" customHeight="1" x14ac:dyDescent="0.4">
      <c r="B23" s="76" t="s">
        <v>35</v>
      </c>
      <c r="C23" s="77"/>
      <c r="D23" s="77"/>
      <c r="E23" s="78"/>
      <c r="F23" s="79">
        <v>187</v>
      </c>
      <c r="G23" s="80"/>
      <c r="H23" s="81"/>
      <c r="I23" s="79">
        <v>164</v>
      </c>
      <c r="J23" s="80"/>
      <c r="K23" s="81"/>
      <c r="L23" s="79">
        <v>188</v>
      </c>
      <c r="M23" s="80"/>
      <c r="N23" s="81"/>
      <c r="O23" s="79">
        <f t="shared" si="0"/>
        <v>352</v>
      </c>
      <c r="P23" s="80"/>
      <c r="Q23" s="80"/>
      <c r="R23" s="81"/>
      <c r="S23" s="76" t="s">
        <v>34</v>
      </c>
      <c r="T23" s="77"/>
      <c r="U23" s="77"/>
      <c r="V23" s="77"/>
      <c r="W23" s="77"/>
      <c r="X23" s="77"/>
      <c r="Y23" s="77"/>
      <c r="Z23" s="78"/>
      <c r="AA23" s="79">
        <v>19</v>
      </c>
      <c r="AB23" s="80"/>
      <c r="AC23" s="80"/>
      <c r="AD23" s="81"/>
      <c r="AE23" s="79">
        <v>13</v>
      </c>
      <c r="AF23" s="80"/>
      <c r="AG23" s="80"/>
      <c r="AH23" s="81"/>
      <c r="AI23" s="79">
        <v>16</v>
      </c>
      <c r="AJ23" s="80"/>
      <c r="AK23" s="80"/>
      <c r="AL23" s="81"/>
      <c r="AM23" s="82">
        <f t="shared" si="1"/>
        <v>29</v>
      </c>
      <c r="AN23" s="82"/>
      <c r="AO23" s="82"/>
      <c r="AP23" s="82"/>
      <c r="AR23" s="9"/>
    </row>
    <row r="24" spans="2:47" s="8" customFormat="1" ht="22.5" customHeight="1" x14ac:dyDescent="0.4">
      <c r="B24" s="76" t="s">
        <v>33</v>
      </c>
      <c r="C24" s="77"/>
      <c r="D24" s="77"/>
      <c r="E24" s="78"/>
      <c r="F24" s="79">
        <v>231</v>
      </c>
      <c r="G24" s="80"/>
      <c r="H24" s="81"/>
      <c r="I24" s="79">
        <v>251</v>
      </c>
      <c r="J24" s="80"/>
      <c r="K24" s="81"/>
      <c r="L24" s="79">
        <v>250</v>
      </c>
      <c r="M24" s="80"/>
      <c r="N24" s="81"/>
      <c r="O24" s="79">
        <f t="shared" si="0"/>
        <v>501</v>
      </c>
      <c r="P24" s="80"/>
      <c r="Q24" s="80"/>
      <c r="R24" s="81"/>
      <c r="S24" s="76" t="s">
        <v>32</v>
      </c>
      <c r="T24" s="77"/>
      <c r="U24" s="77"/>
      <c r="V24" s="77"/>
      <c r="W24" s="77"/>
      <c r="X24" s="77"/>
      <c r="Y24" s="77"/>
      <c r="Z24" s="78"/>
      <c r="AA24" s="79">
        <v>149</v>
      </c>
      <c r="AB24" s="80"/>
      <c r="AC24" s="80"/>
      <c r="AD24" s="81"/>
      <c r="AE24" s="79">
        <v>131</v>
      </c>
      <c r="AF24" s="80"/>
      <c r="AG24" s="80"/>
      <c r="AH24" s="81"/>
      <c r="AI24" s="79">
        <v>143</v>
      </c>
      <c r="AJ24" s="80"/>
      <c r="AK24" s="80"/>
      <c r="AL24" s="81"/>
      <c r="AM24" s="82">
        <f t="shared" si="1"/>
        <v>274</v>
      </c>
      <c r="AN24" s="82"/>
      <c r="AO24" s="82"/>
      <c r="AP24" s="82"/>
      <c r="AR24" s="9"/>
    </row>
    <row r="25" spans="2:47" s="8" customFormat="1" ht="22.5" customHeight="1" x14ac:dyDescent="0.4">
      <c r="B25" s="76" t="s">
        <v>31</v>
      </c>
      <c r="C25" s="77"/>
      <c r="D25" s="77"/>
      <c r="E25" s="78"/>
      <c r="F25" s="79">
        <v>182</v>
      </c>
      <c r="G25" s="80"/>
      <c r="H25" s="81"/>
      <c r="I25" s="79">
        <v>169</v>
      </c>
      <c r="J25" s="80"/>
      <c r="K25" s="81"/>
      <c r="L25" s="79">
        <v>183</v>
      </c>
      <c r="M25" s="80"/>
      <c r="N25" s="81"/>
      <c r="O25" s="79">
        <f t="shared" si="0"/>
        <v>352</v>
      </c>
      <c r="P25" s="80"/>
      <c r="Q25" s="80"/>
      <c r="R25" s="81"/>
      <c r="S25" s="76" t="s">
        <v>30</v>
      </c>
      <c r="T25" s="77"/>
      <c r="U25" s="77"/>
      <c r="V25" s="77"/>
      <c r="W25" s="77"/>
      <c r="X25" s="77"/>
      <c r="Y25" s="77"/>
      <c r="Z25" s="78"/>
      <c r="AA25" s="79">
        <v>237</v>
      </c>
      <c r="AB25" s="80"/>
      <c r="AC25" s="80"/>
      <c r="AD25" s="81"/>
      <c r="AE25" s="79">
        <v>190</v>
      </c>
      <c r="AF25" s="80"/>
      <c r="AG25" s="80"/>
      <c r="AH25" s="81"/>
      <c r="AI25" s="79">
        <v>197</v>
      </c>
      <c r="AJ25" s="80"/>
      <c r="AK25" s="80"/>
      <c r="AL25" s="81"/>
      <c r="AM25" s="82">
        <f t="shared" si="1"/>
        <v>387</v>
      </c>
      <c r="AN25" s="82"/>
      <c r="AO25" s="82"/>
      <c r="AP25" s="82"/>
      <c r="AR25" s="9"/>
    </row>
    <row r="26" spans="2:47" s="8" customFormat="1" ht="22.5" customHeight="1" x14ac:dyDescent="0.4">
      <c r="B26" s="76" t="s">
        <v>29</v>
      </c>
      <c r="C26" s="77"/>
      <c r="D26" s="77"/>
      <c r="E26" s="78"/>
      <c r="F26" s="79">
        <v>168</v>
      </c>
      <c r="G26" s="80"/>
      <c r="H26" s="81"/>
      <c r="I26" s="79">
        <v>159</v>
      </c>
      <c r="J26" s="80"/>
      <c r="K26" s="81"/>
      <c r="L26" s="79">
        <v>183</v>
      </c>
      <c r="M26" s="80"/>
      <c r="N26" s="81"/>
      <c r="O26" s="79">
        <f t="shared" si="0"/>
        <v>342</v>
      </c>
      <c r="P26" s="80"/>
      <c r="Q26" s="80"/>
      <c r="R26" s="81"/>
      <c r="S26" s="76" t="s">
        <v>28</v>
      </c>
      <c r="T26" s="77"/>
      <c r="U26" s="77"/>
      <c r="V26" s="77"/>
      <c r="W26" s="77"/>
      <c r="X26" s="77"/>
      <c r="Y26" s="77"/>
      <c r="Z26" s="78"/>
      <c r="AA26" s="79">
        <v>158</v>
      </c>
      <c r="AB26" s="80"/>
      <c r="AC26" s="80"/>
      <c r="AD26" s="81"/>
      <c r="AE26" s="79">
        <v>140</v>
      </c>
      <c r="AF26" s="80"/>
      <c r="AG26" s="80"/>
      <c r="AH26" s="81"/>
      <c r="AI26" s="79">
        <v>157</v>
      </c>
      <c r="AJ26" s="80"/>
      <c r="AK26" s="80"/>
      <c r="AL26" s="81"/>
      <c r="AM26" s="82">
        <f t="shared" si="1"/>
        <v>297</v>
      </c>
      <c r="AN26" s="82"/>
      <c r="AO26" s="82"/>
      <c r="AP26" s="82"/>
      <c r="AR26" s="9"/>
    </row>
    <row r="27" spans="2:47" s="8" customFormat="1" ht="22.5" customHeight="1" x14ac:dyDescent="0.4">
      <c r="B27" s="76" t="s">
        <v>27</v>
      </c>
      <c r="C27" s="77"/>
      <c r="D27" s="77"/>
      <c r="E27" s="78"/>
      <c r="F27" s="79">
        <v>133</v>
      </c>
      <c r="G27" s="80"/>
      <c r="H27" s="81"/>
      <c r="I27" s="79">
        <v>119</v>
      </c>
      <c r="J27" s="80"/>
      <c r="K27" s="81"/>
      <c r="L27" s="79">
        <v>144</v>
      </c>
      <c r="M27" s="80"/>
      <c r="N27" s="81"/>
      <c r="O27" s="79">
        <f t="shared" si="0"/>
        <v>263</v>
      </c>
      <c r="P27" s="80"/>
      <c r="Q27" s="80"/>
      <c r="R27" s="81"/>
      <c r="S27" s="76" t="s">
        <v>26</v>
      </c>
      <c r="T27" s="77"/>
      <c r="U27" s="77"/>
      <c r="V27" s="77"/>
      <c r="W27" s="77"/>
      <c r="X27" s="77"/>
      <c r="Y27" s="77"/>
      <c r="Z27" s="78"/>
      <c r="AA27" s="79">
        <v>196</v>
      </c>
      <c r="AB27" s="80"/>
      <c r="AC27" s="80"/>
      <c r="AD27" s="81"/>
      <c r="AE27" s="79">
        <v>172</v>
      </c>
      <c r="AF27" s="80"/>
      <c r="AG27" s="80"/>
      <c r="AH27" s="81"/>
      <c r="AI27" s="79">
        <v>129</v>
      </c>
      <c r="AJ27" s="80"/>
      <c r="AK27" s="80"/>
      <c r="AL27" s="81"/>
      <c r="AM27" s="82">
        <f t="shared" si="1"/>
        <v>301</v>
      </c>
      <c r="AN27" s="82"/>
      <c r="AO27" s="82"/>
      <c r="AP27" s="82"/>
      <c r="AR27" s="9"/>
    </row>
    <row r="28" spans="2:47" s="8" customFormat="1" ht="22.5" customHeight="1" x14ac:dyDescent="0.4">
      <c r="B28" s="76" t="s">
        <v>25</v>
      </c>
      <c r="C28" s="77"/>
      <c r="D28" s="77"/>
      <c r="E28" s="78"/>
      <c r="F28" s="79">
        <v>59</v>
      </c>
      <c r="G28" s="80"/>
      <c r="H28" s="81"/>
      <c r="I28" s="79">
        <v>47</v>
      </c>
      <c r="J28" s="80"/>
      <c r="K28" s="81"/>
      <c r="L28" s="79">
        <v>60</v>
      </c>
      <c r="M28" s="80"/>
      <c r="N28" s="81"/>
      <c r="O28" s="79">
        <f t="shared" si="0"/>
        <v>107</v>
      </c>
      <c r="P28" s="80"/>
      <c r="Q28" s="80"/>
      <c r="R28" s="81"/>
      <c r="S28" s="76" t="s">
        <v>24</v>
      </c>
      <c r="T28" s="77"/>
      <c r="U28" s="77"/>
      <c r="V28" s="77"/>
      <c r="W28" s="77"/>
      <c r="X28" s="77"/>
      <c r="Y28" s="77"/>
      <c r="Z28" s="78"/>
      <c r="AA28" s="79">
        <v>210</v>
      </c>
      <c r="AB28" s="80"/>
      <c r="AC28" s="80"/>
      <c r="AD28" s="81"/>
      <c r="AE28" s="79">
        <v>182</v>
      </c>
      <c r="AF28" s="80"/>
      <c r="AG28" s="80"/>
      <c r="AH28" s="81"/>
      <c r="AI28" s="79">
        <v>217</v>
      </c>
      <c r="AJ28" s="80"/>
      <c r="AK28" s="80"/>
      <c r="AL28" s="81"/>
      <c r="AM28" s="82">
        <f t="shared" si="1"/>
        <v>399</v>
      </c>
      <c r="AN28" s="82"/>
      <c r="AO28" s="82"/>
      <c r="AP28" s="82"/>
      <c r="AR28" s="40"/>
      <c r="AS28" s="40" t="s">
        <v>23</v>
      </c>
      <c r="AT28" s="40" t="s">
        <v>22</v>
      </c>
      <c r="AU28" s="40" t="s">
        <v>4</v>
      </c>
    </row>
    <row r="29" spans="2:47" s="8" customFormat="1" ht="22.5" customHeight="1" x14ac:dyDescent="0.4">
      <c r="B29" s="76" t="s">
        <v>21</v>
      </c>
      <c r="C29" s="77"/>
      <c r="D29" s="77"/>
      <c r="E29" s="78"/>
      <c r="F29" s="79">
        <v>85</v>
      </c>
      <c r="G29" s="80"/>
      <c r="H29" s="81"/>
      <c r="I29" s="79">
        <v>70</v>
      </c>
      <c r="J29" s="80"/>
      <c r="K29" s="81"/>
      <c r="L29" s="79">
        <v>90</v>
      </c>
      <c r="M29" s="80"/>
      <c r="N29" s="81"/>
      <c r="O29" s="79">
        <f t="shared" si="0"/>
        <v>160</v>
      </c>
      <c r="P29" s="80"/>
      <c r="Q29" s="80"/>
      <c r="R29" s="81"/>
      <c r="S29" s="76" t="s">
        <v>20</v>
      </c>
      <c r="T29" s="77"/>
      <c r="U29" s="77"/>
      <c r="V29" s="77"/>
      <c r="W29" s="77"/>
      <c r="X29" s="77"/>
      <c r="Y29" s="77"/>
      <c r="Z29" s="78"/>
      <c r="AA29" s="79">
        <v>232</v>
      </c>
      <c r="AB29" s="80"/>
      <c r="AC29" s="80"/>
      <c r="AD29" s="81"/>
      <c r="AE29" s="79">
        <v>243</v>
      </c>
      <c r="AF29" s="80"/>
      <c r="AG29" s="80"/>
      <c r="AH29" s="81"/>
      <c r="AI29" s="79">
        <v>168</v>
      </c>
      <c r="AJ29" s="80"/>
      <c r="AK29" s="80"/>
      <c r="AL29" s="81"/>
      <c r="AM29" s="82">
        <f t="shared" si="1"/>
        <v>411</v>
      </c>
      <c r="AN29" s="82"/>
      <c r="AO29" s="82"/>
      <c r="AP29" s="82"/>
      <c r="AR29" s="40" t="s">
        <v>8</v>
      </c>
      <c r="AS29" s="11">
        <f>AE31</f>
        <v>12003</v>
      </c>
      <c r="AT29" s="11">
        <v>4313</v>
      </c>
      <c r="AU29" s="10">
        <f>IF(OR(AS29=0,AT29=0),"",ROUNDDOWN(AT29/AS29,4))</f>
        <v>0.35930000000000001</v>
      </c>
    </row>
    <row r="30" spans="2:47" s="8" customFormat="1" ht="22.5" customHeight="1" x14ac:dyDescent="0.4">
      <c r="B30" s="76" t="s">
        <v>19</v>
      </c>
      <c r="C30" s="77"/>
      <c r="D30" s="77"/>
      <c r="E30" s="78"/>
      <c r="F30" s="79">
        <v>1482</v>
      </c>
      <c r="G30" s="80"/>
      <c r="H30" s="81"/>
      <c r="I30" s="79">
        <v>1527</v>
      </c>
      <c r="J30" s="80"/>
      <c r="K30" s="81"/>
      <c r="L30" s="79">
        <v>1650</v>
      </c>
      <c r="M30" s="80"/>
      <c r="N30" s="81"/>
      <c r="O30" s="79">
        <f t="shared" si="0"/>
        <v>3177</v>
      </c>
      <c r="P30" s="80"/>
      <c r="Q30" s="80"/>
      <c r="R30" s="81"/>
      <c r="S30" s="76" t="s">
        <v>18</v>
      </c>
      <c r="T30" s="77"/>
      <c r="U30" s="77"/>
      <c r="V30" s="77"/>
      <c r="W30" s="77"/>
      <c r="X30" s="77"/>
      <c r="Y30" s="77"/>
      <c r="Z30" s="78"/>
      <c r="AA30" s="79">
        <v>42</v>
      </c>
      <c r="AB30" s="80"/>
      <c r="AC30" s="80"/>
      <c r="AD30" s="81"/>
      <c r="AE30" s="79">
        <v>42</v>
      </c>
      <c r="AF30" s="80"/>
      <c r="AG30" s="80"/>
      <c r="AH30" s="81"/>
      <c r="AI30" s="79">
        <v>47</v>
      </c>
      <c r="AJ30" s="80"/>
      <c r="AK30" s="80"/>
      <c r="AL30" s="81"/>
      <c r="AM30" s="82">
        <f t="shared" si="1"/>
        <v>89</v>
      </c>
      <c r="AN30" s="82"/>
      <c r="AO30" s="82"/>
      <c r="AP30" s="82"/>
      <c r="AR30" s="40" t="s">
        <v>6</v>
      </c>
      <c r="AS30" s="11">
        <f>AI31</f>
        <v>13140</v>
      </c>
      <c r="AT30" s="11">
        <v>5878</v>
      </c>
      <c r="AU30" s="10">
        <f>IF(OR(AS30=0,AT30=0),"",ROUNDDOWN(AT30/AS30,4))</f>
        <v>0.44729999999999998</v>
      </c>
    </row>
    <row r="31" spans="2:47" s="8" customFormat="1" ht="22.5" customHeight="1" x14ac:dyDescent="0.4">
      <c r="B31" s="76" t="s">
        <v>17</v>
      </c>
      <c r="C31" s="77"/>
      <c r="D31" s="77"/>
      <c r="E31" s="78"/>
      <c r="F31" s="79">
        <v>532</v>
      </c>
      <c r="G31" s="80"/>
      <c r="H31" s="81"/>
      <c r="I31" s="79">
        <v>566</v>
      </c>
      <c r="J31" s="80"/>
      <c r="K31" s="81"/>
      <c r="L31" s="79">
        <v>589</v>
      </c>
      <c r="M31" s="80"/>
      <c r="N31" s="81"/>
      <c r="O31" s="79">
        <f t="shared" si="0"/>
        <v>1155</v>
      </c>
      <c r="P31" s="80"/>
      <c r="Q31" s="80"/>
      <c r="R31" s="81"/>
      <c r="S31" s="76" t="s">
        <v>16</v>
      </c>
      <c r="T31" s="77"/>
      <c r="U31" s="77"/>
      <c r="V31" s="77"/>
      <c r="W31" s="77"/>
      <c r="X31" s="77"/>
      <c r="Y31" s="77"/>
      <c r="Z31" s="78"/>
      <c r="AA31" s="89">
        <f>SUM(F8:H32,AA8:AD30)</f>
        <v>12321</v>
      </c>
      <c r="AB31" s="80"/>
      <c r="AC31" s="80"/>
      <c r="AD31" s="81"/>
      <c r="AE31" s="79">
        <f>SUM(I8:K32,AE8:AH30)</f>
        <v>12003</v>
      </c>
      <c r="AF31" s="80"/>
      <c r="AG31" s="80"/>
      <c r="AH31" s="81"/>
      <c r="AI31" s="79">
        <f>SUM(L8:N32,AI8:AL30)</f>
        <v>13140</v>
      </c>
      <c r="AJ31" s="80"/>
      <c r="AK31" s="80"/>
      <c r="AL31" s="81"/>
      <c r="AM31" s="82">
        <f t="shared" si="1"/>
        <v>25143</v>
      </c>
      <c r="AN31" s="82"/>
      <c r="AO31" s="82"/>
      <c r="AP31" s="82"/>
      <c r="AR31" s="40" t="s">
        <v>15</v>
      </c>
      <c r="AS31" s="11">
        <f>AM31</f>
        <v>25143</v>
      </c>
      <c r="AT31" s="11">
        <f>AT29+AT30</f>
        <v>10191</v>
      </c>
      <c r="AU31" s="10">
        <f>IF(OR(AS31=0,AT31=0),"",ROUNDDOWN(AT31/AS31,4))</f>
        <v>0.40529999999999999</v>
      </c>
    </row>
    <row r="32" spans="2:47" s="8" customFormat="1" ht="22.5" customHeight="1" x14ac:dyDescent="0.4">
      <c r="B32" s="90" t="s">
        <v>14</v>
      </c>
      <c r="C32" s="91"/>
      <c r="D32" s="91"/>
      <c r="E32" s="92"/>
      <c r="F32" s="93">
        <v>441</v>
      </c>
      <c r="G32" s="94"/>
      <c r="H32" s="95"/>
      <c r="I32" s="93">
        <v>423</v>
      </c>
      <c r="J32" s="94"/>
      <c r="K32" s="95"/>
      <c r="L32" s="93">
        <v>454</v>
      </c>
      <c r="M32" s="94"/>
      <c r="N32" s="95"/>
      <c r="O32" s="93">
        <f t="shared" si="0"/>
        <v>877</v>
      </c>
      <c r="P32" s="94"/>
      <c r="Q32" s="94"/>
      <c r="R32" s="95"/>
      <c r="S32" s="90"/>
      <c r="T32" s="91"/>
      <c r="U32" s="91"/>
      <c r="V32" s="91"/>
      <c r="W32" s="91"/>
      <c r="X32" s="91"/>
      <c r="Y32" s="91"/>
      <c r="Z32" s="92"/>
      <c r="AA32" s="93"/>
      <c r="AB32" s="94"/>
      <c r="AC32" s="94"/>
      <c r="AD32" s="95"/>
      <c r="AE32" s="93"/>
      <c r="AF32" s="94"/>
      <c r="AG32" s="94"/>
      <c r="AH32" s="95"/>
      <c r="AI32" s="96"/>
      <c r="AJ32" s="96"/>
      <c r="AK32" s="96"/>
      <c r="AL32" s="96"/>
      <c r="AM32" s="96"/>
      <c r="AN32" s="96"/>
      <c r="AO32" s="96"/>
      <c r="AP32" s="96"/>
      <c r="AR32" s="9"/>
    </row>
    <row r="33" spans="3:39" ht="15.75" customHeight="1" x14ac:dyDescent="0.4"/>
    <row r="34" spans="3:39" ht="18.75" customHeight="1" x14ac:dyDescent="0.4">
      <c r="D34" s="38" t="s">
        <v>12</v>
      </c>
      <c r="E34" s="99">
        <f>AM31-25163</f>
        <v>-20</v>
      </c>
      <c r="F34" s="99"/>
      <c r="G34" s="1" t="s">
        <v>0</v>
      </c>
      <c r="L34" s="1" t="s">
        <v>11</v>
      </c>
      <c r="O34" s="97">
        <f>AM31-25713</f>
        <v>-570</v>
      </c>
      <c r="P34" s="97"/>
      <c r="Q34" s="97"/>
      <c r="R34" s="97"/>
      <c r="S34" s="1" t="s">
        <v>0</v>
      </c>
      <c r="AG34" s="38" t="s">
        <v>13</v>
      </c>
      <c r="AH34" s="68">
        <f>AT31</f>
        <v>10191</v>
      </c>
      <c r="AI34" s="68"/>
      <c r="AJ34" s="68"/>
      <c r="AK34" s="68"/>
      <c r="AL34" s="68"/>
      <c r="AM34" s="1" t="s">
        <v>0</v>
      </c>
    </row>
    <row r="35" spans="3:39" ht="6" customHeight="1" x14ac:dyDescent="0.4"/>
    <row r="36" spans="3:39" ht="18.75" customHeight="1" x14ac:dyDescent="0.4">
      <c r="D36" s="38" t="s">
        <v>12</v>
      </c>
      <c r="E36" s="97">
        <f>AA31-12318</f>
        <v>3</v>
      </c>
      <c r="F36" s="97"/>
      <c r="G36" s="1" t="s">
        <v>10</v>
      </c>
      <c r="L36" s="1" t="s">
        <v>11</v>
      </c>
      <c r="O36" s="97">
        <f>AA31-12402</f>
        <v>-81</v>
      </c>
      <c r="P36" s="97"/>
      <c r="Q36" s="97"/>
      <c r="R36" s="97"/>
      <c r="S36" s="1" t="s">
        <v>10</v>
      </c>
      <c r="Y36" s="1" t="s">
        <v>99</v>
      </c>
      <c r="AG36" s="38" t="s">
        <v>8</v>
      </c>
      <c r="AH36" s="68">
        <f>AT29</f>
        <v>4313</v>
      </c>
      <c r="AI36" s="68"/>
      <c r="AJ36" s="68"/>
      <c r="AK36" s="68"/>
      <c r="AL36" s="68"/>
      <c r="AM36" s="1" t="s">
        <v>0</v>
      </c>
    </row>
    <row r="37" spans="3:39" ht="6" customHeight="1" x14ac:dyDescent="0.4">
      <c r="AG37" s="38"/>
    </row>
    <row r="38" spans="3:39" ht="18.75" customHeight="1" x14ac:dyDescent="0.4">
      <c r="C38" s="39" t="s">
        <v>7</v>
      </c>
      <c r="AG38" s="38" t="s">
        <v>6</v>
      </c>
      <c r="AH38" s="68">
        <f>AT30</f>
        <v>5878</v>
      </c>
      <c r="AI38" s="68"/>
      <c r="AJ38" s="68"/>
      <c r="AK38" s="68"/>
      <c r="AL38" s="68"/>
      <c r="AM38" s="1" t="s">
        <v>0</v>
      </c>
    </row>
    <row r="39" spans="3:39" ht="6" customHeight="1" x14ac:dyDescent="0.4">
      <c r="AG39" s="38"/>
    </row>
    <row r="40" spans="3:39" ht="18.75" customHeight="1" x14ac:dyDescent="0.4">
      <c r="C40" s="5" t="s">
        <v>5</v>
      </c>
      <c r="AG40" s="38" t="s">
        <v>4</v>
      </c>
      <c r="AH40" s="98">
        <f>IF(OR(AH34=0,AM31=0),"",ROUNDDOWN(AH34/AM31*100,2))</f>
        <v>40.53</v>
      </c>
      <c r="AI40" s="98"/>
      <c r="AJ40" s="98"/>
      <c r="AK40" s="98"/>
      <c r="AL40" s="98"/>
      <c r="AM40" s="1" t="s">
        <v>98</v>
      </c>
    </row>
    <row r="42" spans="3:39" x14ac:dyDescent="0.4">
      <c r="C42" s="1" t="s">
        <v>2</v>
      </c>
      <c r="G42" s="67">
        <v>12</v>
      </c>
      <c r="H42" s="67"/>
      <c r="I42" s="1" t="s">
        <v>0</v>
      </c>
      <c r="L42" s="1" t="s">
        <v>1</v>
      </c>
      <c r="T42" s="67">
        <v>35</v>
      </c>
      <c r="U42" s="67"/>
      <c r="V42" s="1" t="s">
        <v>0</v>
      </c>
    </row>
  </sheetData>
  <mergeCells count="285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30:AP30"/>
    <mergeCell ref="B30:E30"/>
    <mergeCell ref="F30:H30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I30:K30"/>
    <mergeCell ref="L30:N30"/>
    <mergeCell ref="O30:R30"/>
    <mergeCell ref="S30:Z30"/>
    <mergeCell ref="AA30:AD30"/>
    <mergeCell ref="AE30:AH30"/>
    <mergeCell ref="AH36:AL36"/>
    <mergeCell ref="AH38:AL38"/>
    <mergeCell ref="AH40:AL40"/>
    <mergeCell ref="AI30:AL30"/>
    <mergeCell ref="G42:H42"/>
    <mergeCell ref="T42:U42"/>
    <mergeCell ref="S32:Z32"/>
    <mergeCell ref="AA32:AD32"/>
    <mergeCell ref="AE32:AH32"/>
    <mergeCell ref="AI32:AL32"/>
    <mergeCell ref="F32:H32"/>
    <mergeCell ref="I32:K32"/>
    <mergeCell ref="L32:N32"/>
    <mergeCell ref="O32:R32"/>
    <mergeCell ref="E36:F36"/>
    <mergeCell ref="O36:R3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opLeftCell="A19" zoomScaleNormal="100" workbookViewId="0">
      <selection activeCell="AV12" sqref="AV12"/>
    </sheetView>
  </sheetViews>
  <sheetFormatPr defaultRowHeight="13.5" x14ac:dyDescent="0.4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41" customWidth="1"/>
    <col min="45" max="47" width="8.75" style="1" customWidth="1"/>
    <col min="48" max="16384" width="9" style="1"/>
  </cols>
  <sheetData>
    <row r="1" spans="2:44" ht="21" customHeight="1" x14ac:dyDescent="0.4">
      <c r="B1" s="66" t="s">
        <v>73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</row>
    <row r="2" spans="2:44" ht="18.75" customHeight="1" x14ac:dyDescent="0.4">
      <c r="AP2" s="16" t="s">
        <v>72</v>
      </c>
    </row>
    <row r="3" spans="2:44" ht="18.75" customHeight="1" x14ac:dyDescent="0.4">
      <c r="B3" s="67" t="s">
        <v>71</v>
      </c>
      <c r="C3" s="67"/>
      <c r="D3" s="67"/>
      <c r="E3" s="67"/>
      <c r="F3" s="67"/>
      <c r="G3" s="42"/>
      <c r="H3" s="42"/>
      <c r="I3" s="68" t="s">
        <v>8</v>
      </c>
      <c r="J3" s="68"/>
      <c r="K3" s="68"/>
      <c r="L3" s="68">
        <v>12563</v>
      </c>
      <c r="M3" s="68"/>
      <c r="N3" s="68"/>
      <c r="O3" s="69" t="s">
        <v>0</v>
      </c>
      <c r="P3" s="69"/>
      <c r="Q3" s="69" t="s">
        <v>6</v>
      </c>
      <c r="R3" s="69"/>
      <c r="S3" s="68">
        <v>13863</v>
      </c>
      <c r="T3" s="68"/>
      <c r="U3" s="68"/>
      <c r="V3" s="68"/>
      <c r="W3" s="69" t="s">
        <v>0</v>
      </c>
      <c r="X3" s="69"/>
      <c r="Y3" s="41" t="s">
        <v>15</v>
      </c>
      <c r="Z3" s="68">
        <v>26426</v>
      </c>
      <c r="AA3" s="68"/>
      <c r="AB3" s="68"/>
      <c r="AC3" s="68"/>
      <c r="AD3" s="69" t="s">
        <v>0</v>
      </c>
      <c r="AE3" s="69"/>
      <c r="AF3" s="8"/>
    </row>
    <row r="4" spans="2:44" ht="18.75" customHeight="1" x14ac:dyDescent="0.4">
      <c r="D4" s="41"/>
      <c r="H4" s="15"/>
      <c r="I4" s="68" t="s">
        <v>10</v>
      </c>
      <c r="J4" s="68"/>
      <c r="K4" s="68"/>
      <c r="L4" s="68">
        <v>11204</v>
      </c>
      <c r="M4" s="68"/>
      <c r="N4" s="68"/>
      <c r="O4" s="43"/>
      <c r="P4" s="43"/>
      <c r="Q4" s="69" t="s">
        <v>70</v>
      </c>
      <c r="R4" s="69"/>
      <c r="S4" s="69"/>
      <c r="T4" s="73">
        <v>118.23</v>
      </c>
      <c r="U4" s="73"/>
      <c r="V4" s="73"/>
      <c r="W4" s="73"/>
      <c r="X4" s="43" t="s">
        <v>106</v>
      </c>
      <c r="Y4" s="43"/>
      <c r="Z4" s="43"/>
      <c r="AF4" s="8"/>
      <c r="AH4" s="41"/>
      <c r="AK4" s="42"/>
      <c r="AL4" s="41"/>
      <c r="AM4" s="43"/>
      <c r="AP4" s="42"/>
    </row>
    <row r="5" spans="2:44" ht="18.75" customHeight="1" x14ac:dyDescent="0.4">
      <c r="Z5" s="41"/>
      <c r="AA5" s="41"/>
      <c r="AB5" s="41"/>
      <c r="AC5" s="41"/>
      <c r="AD5" s="100" t="s">
        <v>105</v>
      </c>
      <c r="AE5" s="100"/>
      <c r="AF5" s="100"/>
      <c r="AG5" s="100"/>
      <c r="AH5" s="100"/>
      <c r="AI5" s="100"/>
      <c r="AJ5" s="100"/>
      <c r="AK5" s="100"/>
      <c r="AL5" s="100"/>
      <c r="AM5" s="100"/>
      <c r="AN5" s="101" t="s">
        <v>104</v>
      </c>
      <c r="AO5" s="101"/>
      <c r="AP5" s="101"/>
    </row>
    <row r="6" spans="2:44" ht="6.75" customHeight="1" x14ac:dyDescent="0.4"/>
    <row r="7" spans="2:44" s="9" customFormat="1" ht="22.5" customHeight="1" x14ac:dyDescent="0.4">
      <c r="B7" s="70" t="s">
        <v>67</v>
      </c>
      <c r="C7" s="71"/>
      <c r="D7" s="71"/>
      <c r="E7" s="72"/>
      <c r="F7" s="70" t="s">
        <v>66</v>
      </c>
      <c r="G7" s="71"/>
      <c r="H7" s="72"/>
      <c r="I7" s="70" t="s">
        <v>8</v>
      </c>
      <c r="J7" s="71"/>
      <c r="K7" s="72"/>
      <c r="L7" s="70" t="s">
        <v>6</v>
      </c>
      <c r="M7" s="71"/>
      <c r="N7" s="72"/>
      <c r="O7" s="70" t="s">
        <v>15</v>
      </c>
      <c r="P7" s="71"/>
      <c r="Q7" s="71"/>
      <c r="R7" s="72"/>
      <c r="S7" s="70" t="s">
        <v>67</v>
      </c>
      <c r="T7" s="71"/>
      <c r="U7" s="71"/>
      <c r="V7" s="71"/>
      <c r="W7" s="71"/>
      <c r="X7" s="71"/>
      <c r="Y7" s="71"/>
      <c r="Z7" s="72"/>
      <c r="AA7" s="70" t="s">
        <v>66</v>
      </c>
      <c r="AB7" s="71"/>
      <c r="AC7" s="71"/>
      <c r="AD7" s="72"/>
      <c r="AE7" s="70" t="s">
        <v>8</v>
      </c>
      <c r="AF7" s="71"/>
      <c r="AG7" s="71"/>
      <c r="AH7" s="72"/>
      <c r="AI7" s="70" t="s">
        <v>6</v>
      </c>
      <c r="AJ7" s="71"/>
      <c r="AK7" s="71"/>
      <c r="AL7" s="72"/>
      <c r="AM7" s="74" t="s">
        <v>15</v>
      </c>
      <c r="AN7" s="74"/>
      <c r="AO7" s="74"/>
      <c r="AP7" s="74"/>
    </row>
    <row r="8" spans="2:44" s="8" customFormat="1" ht="22.5" customHeight="1" x14ac:dyDescent="0.4">
      <c r="B8" s="76" t="s">
        <v>65</v>
      </c>
      <c r="C8" s="77"/>
      <c r="D8" s="77"/>
      <c r="E8" s="78"/>
      <c r="F8" s="83">
        <v>1757</v>
      </c>
      <c r="G8" s="84"/>
      <c r="H8" s="85"/>
      <c r="I8" s="83">
        <v>1797</v>
      </c>
      <c r="J8" s="84"/>
      <c r="K8" s="85"/>
      <c r="L8" s="83">
        <v>1970</v>
      </c>
      <c r="M8" s="84"/>
      <c r="N8" s="85"/>
      <c r="O8" s="83">
        <f t="shared" ref="O8:O32" si="0">I8+L8</f>
        <v>3767</v>
      </c>
      <c r="P8" s="84"/>
      <c r="Q8" s="84"/>
      <c r="R8" s="85"/>
      <c r="S8" s="86" t="s">
        <v>64</v>
      </c>
      <c r="T8" s="87"/>
      <c r="U8" s="87"/>
      <c r="V8" s="87"/>
      <c r="W8" s="87"/>
      <c r="X8" s="87"/>
      <c r="Y8" s="87"/>
      <c r="Z8" s="88"/>
      <c r="AA8" s="83">
        <v>477</v>
      </c>
      <c r="AB8" s="84"/>
      <c r="AC8" s="84"/>
      <c r="AD8" s="85"/>
      <c r="AE8" s="83">
        <v>516</v>
      </c>
      <c r="AF8" s="84"/>
      <c r="AG8" s="84"/>
      <c r="AH8" s="85"/>
      <c r="AI8" s="83">
        <v>562</v>
      </c>
      <c r="AJ8" s="84"/>
      <c r="AK8" s="84"/>
      <c r="AL8" s="85"/>
      <c r="AM8" s="75">
        <f t="shared" ref="AM8:AM31" si="1">AE8+AI8</f>
        <v>1078</v>
      </c>
      <c r="AN8" s="75"/>
      <c r="AO8" s="75"/>
      <c r="AP8" s="75"/>
      <c r="AR8" s="9"/>
    </row>
    <row r="9" spans="2:44" s="8" customFormat="1" ht="22.5" customHeight="1" x14ac:dyDescent="0.4">
      <c r="B9" s="76" t="s">
        <v>63</v>
      </c>
      <c r="C9" s="77"/>
      <c r="D9" s="77"/>
      <c r="E9" s="78"/>
      <c r="F9" s="79">
        <v>97</v>
      </c>
      <c r="G9" s="80"/>
      <c r="H9" s="81"/>
      <c r="I9" s="79">
        <v>96</v>
      </c>
      <c r="J9" s="80"/>
      <c r="K9" s="81"/>
      <c r="L9" s="79">
        <v>75</v>
      </c>
      <c r="M9" s="80"/>
      <c r="N9" s="81"/>
      <c r="O9" s="79">
        <f t="shared" si="0"/>
        <v>171</v>
      </c>
      <c r="P9" s="80"/>
      <c r="Q9" s="80"/>
      <c r="R9" s="81"/>
      <c r="S9" s="76" t="s">
        <v>62</v>
      </c>
      <c r="T9" s="77"/>
      <c r="U9" s="77"/>
      <c r="V9" s="77"/>
      <c r="W9" s="77"/>
      <c r="X9" s="77"/>
      <c r="Y9" s="77"/>
      <c r="Z9" s="78"/>
      <c r="AA9" s="79">
        <v>61</v>
      </c>
      <c r="AB9" s="80"/>
      <c r="AC9" s="80"/>
      <c r="AD9" s="81"/>
      <c r="AE9" s="79">
        <v>59</v>
      </c>
      <c r="AF9" s="80"/>
      <c r="AG9" s="80"/>
      <c r="AH9" s="81"/>
      <c r="AI9" s="79">
        <v>67</v>
      </c>
      <c r="AJ9" s="80"/>
      <c r="AK9" s="80"/>
      <c r="AL9" s="81"/>
      <c r="AM9" s="82">
        <f t="shared" si="1"/>
        <v>126</v>
      </c>
      <c r="AN9" s="82"/>
      <c r="AO9" s="82"/>
      <c r="AP9" s="82"/>
      <c r="AR9" s="9"/>
    </row>
    <row r="10" spans="2:44" s="8" customFormat="1" ht="22.5" customHeight="1" x14ac:dyDescent="0.4">
      <c r="B10" s="76" t="s">
        <v>61</v>
      </c>
      <c r="C10" s="77"/>
      <c r="D10" s="77"/>
      <c r="E10" s="78"/>
      <c r="F10" s="79">
        <v>218</v>
      </c>
      <c r="G10" s="80"/>
      <c r="H10" s="81"/>
      <c r="I10" s="79">
        <v>187</v>
      </c>
      <c r="J10" s="80"/>
      <c r="K10" s="81"/>
      <c r="L10" s="79">
        <v>211</v>
      </c>
      <c r="M10" s="80"/>
      <c r="N10" s="81"/>
      <c r="O10" s="79">
        <f t="shared" si="0"/>
        <v>398</v>
      </c>
      <c r="P10" s="80"/>
      <c r="Q10" s="80"/>
      <c r="R10" s="81"/>
      <c r="S10" s="76" t="s">
        <v>60</v>
      </c>
      <c r="T10" s="77"/>
      <c r="U10" s="77"/>
      <c r="V10" s="77"/>
      <c r="W10" s="77"/>
      <c r="X10" s="77"/>
      <c r="Y10" s="77"/>
      <c r="Z10" s="78"/>
      <c r="AA10" s="79">
        <v>285</v>
      </c>
      <c r="AB10" s="80"/>
      <c r="AC10" s="80"/>
      <c r="AD10" s="81"/>
      <c r="AE10" s="79">
        <v>270</v>
      </c>
      <c r="AF10" s="80"/>
      <c r="AG10" s="80"/>
      <c r="AH10" s="81"/>
      <c r="AI10" s="79">
        <v>306</v>
      </c>
      <c r="AJ10" s="80"/>
      <c r="AK10" s="80"/>
      <c r="AL10" s="81"/>
      <c r="AM10" s="82">
        <f t="shared" si="1"/>
        <v>576</v>
      </c>
      <c r="AN10" s="82"/>
      <c r="AO10" s="82"/>
      <c r="AP10" s="82"/>
      <c r="AR10" s="9"/>
    </row>
    <row r="11" spans="2:44" s="8" customFormat="1" ht="22.5" customHeight="1" x14ac:dyDescent="0.4">
      <c r="B11" s="76" t="s">
        <v>59</v>
      </c>
      <c r="C11" s="77"/>
      <c r="D11" s="77"/>
      <c r="E11" s="78"/>
      <c r="F11" s="79">
        <v>113</v>
      </c>
      <c r="G11" s="80"/>
      <c r="H11" s="81"/>
      <c r="I11" s="79">
        <v>98</v>
      </c>
      <c r="J11" s="80"/>
      <c r="K11" s="81"/>
      <c r="L11" s="79">
        <v>117</v>
      </c>
      <c r="M11" s="80"/>
      <c r="N11" s="81"/>
      <c r="O11" s="79">
        <f t="shared" si="0"/>
        <v>215</v>
      </c>
      <c r="P11" s="80"/>
      <c r="Q11" s="80"/>
      <c r="R11" s="81"/>
      <c r="S11" s="76" t="s">
        <v>58</v>
      </c>
      <c r="T11" s="77"/>
      <c r="U11" s="77"/>
      <c r="V11" s="77"/>
      <c r="W11" s="77"/>
      <c r="X11" s="77"/>
      <c r="Y11" s="77"/>
      <c r="Z11" s="78"/>
      <c r="AA11" s="79">
        <v>434</v>
      </c>
      <c r="AB11" s="80"/>
      <c r="AC11" s="80"/>
      <c r="AD11" s="81"/>
      <c r="AE11" s="79">
        <v>466</v>
      </c>
      <c r="AF11" s="80"/>
      <c r="AG11" s="80"/>
      <c r="AH11" s="81"/>
      <c r="AI11" s="79">
        <v>519</v>
      </c>
      <c r="AJ11" s="80"/>
      <c r="AK11" s="80"/>
      <c r="AL11" s="81"/>
      <c r="AM11" s="82">
        <f t="shared" si="1"/>
        <v>985</v>
      </c>
      <c r="AN11" s="82"/>
      <c r="AO11" s="82"/>
      <c r="AP11" s="82"/>
      <c r="AR11" s="9"/>
    </row>
    <row r="12" spans="2:44" s="8" customFormat="1" ht="22.5" customHeight="1" x14ac:dyDescent="0.4">
      <c r="B12" s="76" t="s">
        <v>57</v>
      </c>
      <c r="C12" s="77"/>
      <c r="D12" s="77"/>
      <c r="E12" s="78"/>
      <c r="F12" s="79">
        <v>154</v>
      </c>
      <c r="G12" s="80"/>
      <c r="H12" s="81"/>
      <c r="I12" s="79">
        <v>157</v>
      </c>
      <c r="J12" s="80"/>
      <c r="K12" s="81"/>
      <c r="L12" s="79">
        <v>158</v>
      </c>
      <c r="M12" s="80"/>
      <c r="N12" s="81"/>
      <c r="O12" s="79">
        <f t="shared" si="0"/>
        <v>315</v>
      </c>
      <c r="P12" s="80"/>
      <c r="Q12" s="80"/>
      <c r="R12" s="81"/>
      <c r="S12" s="76" t="s">
        <v>56</v>
      </c>
      <c r="T12" s="77"/>
      <c r="U12" s="77"/>
      <c r="V12" s="77"/>
      <c r="W12" s="77"/>
      <c r="X12" s="77"/>
      <c r="Y12" s="77"/>
      <c r="Z12" s="78"/>
      <c r="AA12" s="79">
        <v>175</v>
      </c>
      <c r="AB12" s="80"/>
      <c r="AC12" s="80"/>
      <c r="AD12" s="81"/>
      <c r="AE12" s="79">
        <v>163</v>
      </c>
      <c r="AF12" s="80"/>
      <c r="AG12" s="80"/>
      <c r="AH12" s="81"/>
      <c r="AI12" s="79">
        <v>193</v>
      </c>
      <c r="AJ12" s="80"/>
      <c r="AK12" s="80"/>
      <c r="AL12" s="81"/>
      <c r="AM12" s="82">
        <f t="shared" si="1"/>
        <v>356</v>
      </c>
      <c r="AN12" s="82"/>
      <c r="AO12" s="82"/>
      <c r="AP12" s="82"/>
      <c r="AR12" s="9"/>
    </row>
    <row r="13" spans="2:44" s="8" customFormat="1" ht="22.5" customHeight="1" x14ac:dyDescent="0.4">
      <c r="B13" s="76" t="s">
        <v>55</v>
      </c>
      <c r="C13" s="77"/>
      <c r="D13" s="77"/>
      <c r="E13" s="78"/>
      <c r="F13" s="79">
        <v>100</v>
      </c>
      <c r="G13" s="80"/>
      <c r="H13" s="81"/>
      <c r="I13" s="79">
        <v>89</v>
      </c>
      <c r="J13" s="80"/>
      <c r="K13" s="81"/>
      <c r="L13" s="79">
        <v>92</v>
      </c>
      <c r="M13" s="80"/>
      <c r="N13" s="81"/>
      <c r="O13" s="79">
        <f t="shared" si="0"/>
        <v>181</v>
      </c>
      <c r="P13" s="80"/>
      <c r="Q13" s="80"/>
      <c r="R13" s="81"/>
      <c r="S13" s="76" t="s">
        <v>54</v>
      </c>
      <c r="T13" s="77"/>
      <c r="U13" s="77"/>
      <c r="V13" s="77"/>
      <c r="W13" s="77"/>
      <c r="X13" s="77"/>
      <c r="Y13" s="77"/>
      <c r="Z13" s="78"/>
      <c r="AA13" s="79">
        <v>132</v>
      </c>
      <c r="AB13" s="80"/>
      <c r="AC13" s="80"/>
      <c r="AD13" s="81"/>
      <c r="AE13" s="79">
        <v>130</v>
      </c>
      <c r="AF13" s="80"/>
      <c r="AG13" s="80"/>
      <c r="AH13" s="81"/>
      <c r="AI13" s="79">
        <v>133</v>
      </c>
      <c r="AJ13" s="80"/>
      <c r="AK13" s="80"/>
      <c r="AL13" s="81"/>
      <c r="AM13" s="82">
        <f t="shared" si="1"/>
        <v>263</v>
      </c>
      <c r="AN13" s="82"/>
      <c r="AO13" s="82"/>
      <c r="AP13" s="82"/>
      <c r="AR13" s="9"/>
    </row>
    <row r="14" spans="2:44" s="8" customFormat="1" ht="22.5" customHeight="1" x14ac:dyDescent="0.4">
      <c r="B14" s="76" t="s">
        <v>53</v>
      </c>
      <c r="C14" s="77"/>
      <c r="D14" s="77"/>
      <c r="E14" s="78"/>
      <c r="F14" s="79">
        <v>6</v>
      </c>
      <c r="G14" s="80"/>
      <c r="H14" s="81"/>
      <c r="I14" s="79">
        <v>6</v>
      </c>
      <c r="J14" s="80"/>
      <c r="K14" s="81"/>
      <c r="L14" s="79">
        <v>4</v>
      </c>
      <c r="M14" s="80"/>
      <c r="N14" s="81"/>
      <c r="O14" s="79">
        <f t="shared" si="0"/>
        <v>10</v>
      </c>
      <c r="P14" s="80"/>
      <c r="Q14" s="80"/>
      <c r="R14" s="81"/>
      <c r="S14" s="76" t="s">
        <v>52</v>
      </c>
      <c r="T14" s="77"/>
      <c r="U14" s="77"/>
      <c r="V14" s="77"/>
      <c r="W14" s="77"/>
      <c r="X14" s="77"/>
      <c r="Y14" s="77"/>
      <c r="Z14" s="78"/>
      <c r="AA14" s="79">
        <v>1376</v>
      </c>
      <c r="AB14" s="80"/>
      <c r="AC14" s="80"/>
      <c r="AD14" s="81"/>
      <c r="AE14" s="79">
        <v>1300</v>
      </c>
      <c r="AF14" s="80"/>
      <c r="AG14" s="80"/>
      <c r="AH14" s="81"/>
      <c r="AI14" s="79">
        <v>1470</v>
      </c>
      <c r="AJ14" s="80"/>
      <c r="AK14" s="80"/>
      <c r="AL14" s="81"/>
      <c r="AM14" s="82">
        <f t="shared" si="1"/>
        <v>2770</v>
      </c>
      <c r="AN14" s="82"/>
      <c r="AO14" s="82"/>
      <c r="AP14" s="82"/>
      <c r="AR14" s="9"/>
    </row>
    <row r="15" spans="2:44" s="8" customFormat="1" ht="22.5" customHeight="1" x14ac:dyDescent="0.4">
      <c r="B15" s="76" t="s">
        <v>51</v>
      </c>
      <c r="C15" s="77"/>
      <c r="D15" s="77"/>
      <c r="E15" s="78"/>
      <c r="F15" s="79">
        <v>245</v>
      </c>
      <c r="G15" s="80"/>
      <c r="H15" s="81"/>
      <c r="I15" s="79">
        <v>254</v>
      </c>
      <c r="J15" s="80"/>
      <c r="K15" s="81"/>
      <c r="L15" s="79">
        <v>287</v>
      </c>
      <c r="M15" s="80"/>
      <c r="N15" s="81"/>
      <c r="O15" s="79">
        <f t="shared" si="0"/>
        <v>541</v>
      </c>
      <c r="P15" s="80"/>
      <c r="Q15" s="80"/>
      <c r="R15" s="81"/>
      <c r="S15" s="76" t="s">
        <v>50</v>
      </c>
      <c r="T15" s="77"/>
      <c r="U15" s="77"/>
      <c r="V15" s="77"/>
      <c r="W15" s="77"/>
      <c r="X15" s="77"/>
      <c r="Y15" s="77"/>
      <c r="Z15" s="78"/>
      <c r="AA15" s="79">
        <v>5</v>
      </c>
      <c r="AB15" s="80"/>
      <c r="AC15" s="80"/>
      <c r="AD15" s="81"/>
      <c r="AE15" s="79">
        <v>5</v>
      </c>
      <c r="AF15" s="80"/>
      <c r="AG15" s="80"/>
      <c r="AH15" s="81"/>
      <c r="AI15" s="79">
        <v>6</v>
      </c>
      <c r="AJ15" s="80"/>
      <c r="AK15" s="80"/>
      <c r="AL15" s="81"/>
      <c r="AM15" s="82">
        <f t="shared" si="1"/>
        <v>11</v>
      </c>
      <c r="AN15" s="82"/>
      <c r="AO15" s="82"/>
      <c r="AP15" s="82"/>
      <c r="AR15" s="9"/>
    </row>
    <row r="16" spans="2:44" s="8" customFormat="1" ht="22.5" customHeight="1" x14ac:dyDescent="0.4">
      <c r="B16" s="76" t="s">
        <v>49</v>
      </c>
      <c r="C16" s="77"/>
      <c r="D16" s="77"/>
      <c r="E16" s="78"/>
      <c r="F16" s="79">
        <v>239</v>
      </c>
      <c r="G16" s="80"/>
      <c r="H16" s="81"/>
      <c r="I16" s="79">
        <v>217</v>
      </c>
      <c r="J16" s="80"/>
      <c r="K16" s="81"/>
      <c r="L16" s="79">
        <v>253</v>
      </c>
      <c r="M16" s="80"/>
      <c r="N16" s="81"/>
      <c r="O16" s="79">
        <f t="shared" si="0"/>
        <v>470</v>
      </c>
      <c r="P16" s="80"/>
      <c r="Q16" s="80"/>
      <c r="R16" s="81"/>
      <c r="S16" s="76" t="s">
        <v>48</v>
      </c>
      <c r="T16" s="77"/>
      <c r="U16" s="77"/>
      <c r="V16" s="77"/>
      <c r="W16" s="77"/>
      <c r="X16" s="77"/>
      <c r="Y16" s="77"/>
      <c r="Z16" s="78"/>
      <c r="AA16" s="79">
        <v>49</v>
      </c>
      <c r="AB16" s="80"/>
      <c r="AC16" s="80"/>
      <c r="AD16" s="81"/>
      <c r="AE16" s="79">
        <v>43</v>
      </c>
      <c r="AF16" s="80"/>
      <c r="AG16" s="80"/>
      <c r="AH16" s="81"/>
      <c r="AI16" s="79">
        <v>51</v>
      </c>
      <c r="AJ16" s="80"/>
      <c r="AK16" s="80"/>
      <c r="AL16" s="81"/>
      <c r="AM16" s="82">
        <f t="shared" si="1"/>
        <v>94</v>
      </c>
      <c r="AN16" s="82"/>
      <c r="AO16" s="82"/>
      <c r="AP16" s="82"/>
      <c r="AR16" s="9"/>
    </row>
    <row r="17" spans="2:47" s="8" customFormat="1" ht="22.5" customHeight="1" x14ac:dyDescent="0.4">
      <c r="B17" s="76" t="s">
        <v>47</v>
      </c>
      <c r="C17" s="77"/>
      <c r="D17" s="77"/>
      <c r="E17" s="78"/>
      <c r="F17" s="79">
        <v>118</v>
      </c>
      <c r="G17" s="80"/>
      <c r="H17" s="81"/>
      <c r="I17" s="79">
        <v>153</v>
      </c>
      <c r="J17" s="80"/>
      <c r="K17" s="81"/>
      <c r="L17" s="79">
        <v>179</v>
      </c>
      <c r="M17" s="80"/>
      <c r="N17" s="81"/>
      <c r="O17" s="79">
        <f t="shared" si="0"/>
        <v>332</v>
      </c>
      <c r="P17" s="80"/>
      <c r="Q17" s="80"/>
      <c r="R17" s="81"/>
      <c r="S17" s="76" t="s">
        <v>46</v>
      </c>
      <c r="T17" s="77"/>
      <c r="U17" s="77"/>
      <c r="V17" s="77"/>
      <c r="W17" s="77"/>
      <c r="X17" s="77"/>
      <c r="Y17" s="77"/>
      <c r="Z17" s="78"/>
      <c r="AA17" s="79">
        <v>250</v>
      </c>
      <c r="AB17" s="80"/>
      <c r="AC17" s="80"/>
      <c r="AD17" s="81"/>
      <c r="AE17" s="79">
        <v>227</v>
      </c>
      <c r="AF17" s="80"/>
      <c r="AG17" s="80"/>
      <c r="AH17" s="81"/>
      <c r="AI17" s="79">
        <v>266</v>
      </c>
      <c r="AJ17" s="80"/>
      <c r="AK17" s="80"/>
      <c r="AL17" s="81"/>
      <c r="AM17" s="82">
        <f t="shared" si="1"/>
        <v>493</v>
      </c>
      <c r="AN17" s="82"/>
      <c r="AO17" s="82"/>
      <c r="AP17" s="82"/>
      <c r="AR17" s="9"/>
    </row>
    <row r="18" spans="2:47" s="8" customFormat="1" ht="22.5" customHeight="1" x14ac:dyDescent="0.4">
      <c r="B18" s="76" t="s">
        <v>45</v>
      </c>
      <c r="C18" s="77"/>
      <c r="D18" s="77"/>
      <c r="E18" s="78"/>
      <c r="F18" s="79">
        <v>150</v>
      </c>
      <c r="G18" s="80"/>
      <c r="H18" s="81"/>
      <c r="I18" s="79">
        <v>153</v>
      </c>
      <c r="J18" s="80"/>
      <c r="K18" s="81"/>
      <c r="L18" s="79">
        <v>188</v>
      </c>
      <c r="M18" s="80"/>
      <c r="N18" s="81"/>
      <c r="O18" s="79">
        <f t="shared" si="0"/>
        <v>341</v>
      </c>
      <c r="P18" s="80"/>
      <c r="Q18" s="80"/>
      <c r="R18" s="81"/>
      <c r="S18" s="76" t="s">
        <v>44</v>
      </c>
      <c r="T18" s="77"/>
      <c r="U18" s="77"/>
      <c r="V18" s="77"/>
      <c r="W18" s="77"/>
      <c r="X18" s="77"/>
      <c r="Y18" s="77"/>
      <c r="Z18" s="78"/>
      <c r="AA18" s="79">
        <v>243</v>
      </c>
      <c r="AB18" s="80"/>
      <c r="AC18" s="80"/>
      <c r="AD18" s="81"/>
      <c r="AE18" s="79">
        <v>206</v>
      </c>
      <c r="AF18" s="80"/>
      <c r="AG18" s="80"/>
      <c r="AH18" s="81"/>
      <c r="AI18" s="79">
        <v>214</v>
      </c>
      <c r="AJ18" s="80"/>
      <c r="AK18" s="80"/>
      <c r="AL18" s="81"/>
      <c r="AM18" s="82">
        <f t="shared" si="1"/>
        <v>420</v>
      </c>
      <c r="AN18" s="82"/>
      <c r="AO18" s="82"/>
      <c r="AP18" s="82"/>
      <c r="AR18" s="9"/>
    </row>
    <row r="19" spans="2:47" s="8" customFormat="1" ht="22.5" customHeight="1" x14ac:dyDescent="0.4">
      <c r="B19" s="76" t="s">
        <v>43</v>
      </c>
      <c r="C19" s="77"/>
      <c r="D19" s="77"/>
      <c r="E19" s="78"/>
      <c r="F19" s="79">
        <v>152</v>
      </c>
      <c r="G19" s="80"/>
      <c r="H19" s="81"/>
      <c r="I19" s="79">
        <v>138</v>
      </c>
      <c r="J19" s="80"/>
      <c r="K19" s="81"/>
      <c r="L19" s="79">
        <v>160</v>
      </c>
      <c r="M19" s="80"/>
      <c r="N19" s="81"/>
      <c r="O19" s="79">
        <f t="shared" si="0"/>
        <v>298</v>
      </c>
      <c r="P19" s="80"/>
      <c r="Q19" s="80"/>
      <c r="R19" s="81"/>
      <c r="S19" s="76" t="s">
        <v>42</v>
      </c>
      <c r="T19" s="77"/>
      <c r="U19" s="77"/>
      <c r="V19" s="77"/>
      <c r="W19" s="77"/>
      <c r="X19" s="77"/>
      <c r="Y19" s="77"/>
      <c r="Z19" s="78"/>
      <c r="AA19" s="79">
        <v>73</v>
      </c>
      <c r="AB19" s="80"/>
      <c r="AC19" s="80"/>
      <c r="AD19" s="81"/>
      <c r="AE19" s="79">
        <v>50</v>
      </c>
      <c r="AF19" s="80"/>
      <c r="AG19" s="80"/>
      <c r="AH19" s="81"/>
      <c r="AI19" s="79">
        <v>66</v>
      </c>
      <c r="AJ19" s="80"/>
      <c r="AK19" s="80"/>
      <c r="AL19" s="81"/>
      <c r="AM19" s="82">
        <f t="shared" si="1"/>
        <v>116</v>
      </c>
      <c r="AN19" s="82"/>
      <c r="AO19" s="82"/>
      <c r="AP19" s="82"/>
      <c r="AR19" s="9"/>
    </row>
    <row r="20" spans="2:47" s="8" customFormat="1" ht="22.5" customHeight="1" x14ac:dyDescent="0.4">
      <c r="B20" s="76" t="s">
        <v>41</v>
      </c>
      <c r="C20" s="77"/>
      <c r="D20" s="77"/>
      <c r="E20" s="78"/>
      <c r="F20" s="79">
        <v>75</v>
      </c>
      <c r="G20" s="80"/>
      <c r="H20" s="81"/>
      <c r="I20" s="79">
        <v>71</v>
      </c>
      <c r="J20" s="80"/>
      <c r="K20" s="81"/>
      <c r="L20" s="79">
        <v>64</v>
      </c>
      <c r="M20" s="80"/>
      <c r="N20" s="81"/>
      <c r="O20" s="79">
        <f t="shared" si="0"/>
        <v>135</v>
      </c>
      <c r="P20" s="80"/>
      <c r="Q20" s="80"/>
      <c r="R20" s="81"/>
      <c r="S20" s="76" t="s">
        <v>40</v>
      </c>
      <c r="T20" s="77"/>
      <c r="U20" s="77"/>
      <c r="V20" s="77"/>
      <c r="W20" s="77"/>
      <c r="X20" s="77"/>
      <c r="Y20" s="77"/>
      <c r="Z20" s="78"/>
      <c r="AA20" s="79">
        <v>113</v>
      </c>
      <c r="AB20" s="80"/>
      <c r="AC20" s="80"/>
      <c r="AD20" s="81"/>
      <c r="AE20" s="79">
        <v>99</v>
      </c>
      <c r="AF20" s="80"/>
      <c r="AG20" s="80"/>
      <c r="AH20" s="81"/>
      <c r="AI20" s="79">
        <v>128</v>
      </c>
      <c r="AJ20" s="80"/>
      <c r="AK20" s="80"/>
      <c r="AL20" s="81"/>
      <c r="AM20" s="82">
        <f t="shared" si="1"/>
        <v>227</v>
      </c>
      <c r="AN20" s="82"/>
      <c r="AO20" s="82"/>
      <c r="AP20" s="82"/>
      <c r="AR20" s="9"/>
    </row>
    <row r="21" spans="2:47" s="8" customFormat="1" ht="22.5" customHeight="1" x14ac:dyDescent="0.4">
      <c r="B21" s="76" t="s">
        <v>39</v>
      </c>
      <c r="C21" s="77"/>
      <c r="D21" s="77"/>
      <c r="E21" s="78"/>
      <c r="F21" s="79">
        <v>78</v>
      </c>
      <c r="G21" s="80"/>
      <c r="H21" s="81"/>
      <c r="I21" s="79">
        <v>48</v>
      </c>
      <c r="J21" s="80"/>
      <c r="K21" s="81"/>
      <c r="L21" s="79">
        <v>72</v>
      </c>
      <c r="M21" s="80"/>
      <c r="N21" s="81"/>
      <c r="O21" s="79">
        <f t="shared" si="0"/>
        <v>120</v>
      </c>
      <c r="P21" s="80"/>
      <c r="Q21" s="80"/>
      <c r="R21" s="81"/>
      <c r="S21" s="76" t="s">
        <v>38</v>
      </c>
      <c r="T21" s="77"/>
      <c r="U21" s="77"/>
      <c r="V21" s="77"/>
      <c r="W21" s="77"/>
      <c r="X21" s="77"/>
      <c r="Y21" s="77"/>
      <c r="Z21" s="78"/>
      <c r="AA21" s="79">
        <v>112</v>
      </c>
      <c r="AB21" s="80"/>
      <c r="AC21" s="80"/>
      <c r="AD21" s="81"/>
      <c r="AE21" s="79">
        <v>101</v>
      </c>
      <c r="AF21" s="80"/>
      <c r="AG21" s="80"/>
      <c r="AH21" s="81"/>
      <c r="AI21" s="79">
        <v>118</v>
      </c>
      <c r="AJ21" s="80"/>
      <c r="AK21" s="80"/>
      <c r="AL21" s="81"/>
      <c r="AM21" s="82">
        <f t="shared" si="1"/>
        <v>219</v>
      </c>
      <c r="AN21" s="82"/>
      <c r="AO21" s="82"/>
      <c r="AP21" s="82"/>
      <c r="AR21" s="9"/>
    </row>
    <row r="22" spans="2:47" s="8" customFormat="1" ht="22.5" customHeight="1" x14ac:dyDescent="0.4">
      <c r="B22" s="76" t="s">
        <v>37</v>
      </c>
      <c r="C22" s="77"/>
      <c r="D22" s="77"/>
      <c r="E22" s="78"/>
      <c r="F22" s="79">
        <v>38</v>
      </c>
      <c r="G22" s="80"/>
      <c r="H22" s="81"/>
      <c r="I22" s="79">
        <v>34</v>
      </c>
      <c r="J22" s="80"/>
      <c r="K22" s="81"/>
      <c r="L22" s="79">
        <v>36</v>
      </c>
      <c r="M22" s="80"/>
      <c r="N22" s="81"/>
      <c r="O22" s="79">
        <f t="shared" si="0"/>
        <v>70</v>
      </c>
      <c r="P22" s="80"/>
      <c r="Q22" s="80"/>
      <c r="R22" s="81"/>
      <c r="S22" s="76" t="s">
        <v>36</v>
      </c>
      <c r="T22" s="77"/>
      <c r="U22" s="77"/>
      <c r="V22" s="77"/>
      <c r="W22" s="77"/>
      <c r="X22" s="77"/>
      <c r="Y22" s="77"/>
      <c r="Z22" s="78"/>
      <c r="AA22" s="79">
        <v>251</v>
      </c>
      <c r="AB22" s="80"/>
      <c r="AC22" s="80"/>
      <c r="AD22" s="81"/>
      <c r="AE22" s="79">
        <v>256</v>
      </c>
      <c r="AF22" s="80"/>
      <c r="AG22" s="80"/>
      <c r="AH22" s="81"/>
      <c r="AI22" s="79">
        <v>298</v>
      </c>
      <c r="AJ22" s="80"/>
      <c r="AK22" s="80"/>
      <c r="AL22" s="81"/>
      <c r="AM22" s="82">
        <f t="shared" si="1"/>
        <v>554</v>
      </c>
      <c r="AN22" s="82"/>
      <c r="AO22" s="82"/>
      <c r="AP22" s="82"/>
      <c r="AR22" s="9"/>
    </row>
    <row r="23" spans="2:47" s="8" customFormat="1" ht="22.5" customHeight="1" x14ac:dyDescent="0.4">
      <c r="B23" s="76" t="s">
        <v>35</v>
      </c>
      <c r="C23" s="77"/>
      <c r="D23" s="77"/>
      <c r="E23" s="78"/>
      <c r="F23" s="79">
        <v>188</v>
      </c>
      <c r="G23" s="80"/>
      <c r="H23" s="81"/>
      <c r="I23" s="79">
        <v>164</v>
      </c>
      <c r="J23" s="80"/>
      <c r="K23" s="81"/>
      <c r="L23" s="79">
        <v>189</v>
      </c>
      <c r="M23" s="80"/>
      <c r="N23" s="81"/>
      <c r="O23" s="79">
        <f t="shared" si="0"/>
        <v>353</v>
      </c>
      <c r="P23" s="80"/>
      <c r="Q23" s="80"/>
      <c r="R23" s="81"/>
      <c r="S23" s="76" t="s">
        <v>34</v>
      </c>
      <c r="T23" s="77"/>
      <c r="U23" s="77"/>
      <c r="V23" s="77"/>
      <c r="W23" s="77"/>
      <c r="X23" s="77"/>
      <c r="Y23" s="77"/>
      <c r="Z23" s="78"/>
      <c r="AA23" s="79">
        <v>19</v>
      </c>
      <c r="AB23" s="80"/>
      <c r="AC23" s="80"/>
      <c r="AD23" s="81"/>
      <c r="AE23" s="79">
        <v>13</v>
      </c>
      <c r="AF23" s="80"/>
      <c r="AG23" s="80"/>
      <c r="AH23" s="81"/>
      <c r="AI23" s="79">
        <v>16</v>
      </c>
      <c r="AJ23" s="80"/>
      <c r="AK23" s="80"/>
      <c r="AL23" s="81"/>
      <c r="AM23" s="82">
        <f t="shared" si="1"/>
        <v>29</v>
      </c>
      <c r="AN23" s="82"/>
      <c r="AO23" s="82"/>
      <c r="AP23" s="82"/>
      <c r="AR23" s="9"/>
    </row>
    <row r="24" spans="2:47" s="8" customFormat="1" ht="22.5" customHeight="1" x14ac:dyDescent="0.4">
      <c r="B24" s="76" t="s">
        <v>33</v>
      </c>
      <c r="C24" s="77"/>
      <c r="D24" s="77"/>
      <c r="E24" s="78"/>
      <c r="F24" s="79">
        <v>230</v>
      </c>
      <c r="G24" s="80"/>
      <c r="H24" s="81"/>
      <c r="I24" s="79">
        <v>250</v>
      </c>
      <c r="J24" s="80"/>
      <c r="K24" s="81"/>
      <c r="L24" s="79">
        <v>250</v>
      </c>
      <c r="M24" s="80"/>
      <c r="N24" s="81"/>
      <c r="O24" s="79">
        <f t="shared" si="0"/>
        <v>500</v>
      </c>
      <c r="P24" s="80"/>
      <c r="Q24" s="80"/>
      <c r="R24" s="81"/>
      <c r="S24" s="76" t="s">
        <v>32</v>
      </c>
      <c r="T24" s="77"/>
      <c r="U24" s="77"/>
      <c r="V24" s="77"/>
      <c r="W24" s="77"/>
      <c r="X24" s="77"/>
      <c r="Y24" s="77"/>
      <c r="Z24" s="78"/>
      <c r="AA24" s="79">
        <v>147</v>
      </c>
      <c r="AB24" s="80"/>
      <c r="AC24" s="80"/>
      <c r="AD24" s="81"/>
      <c r="AE24" s="79">
        <v>129</v>
      </c>
      <c r="AF24" s="80"/>
      <c r="AG24" s="80"/>
      <c r="AH24" s="81"/>
      <c r="AI24" s="79">
        <v>140</v>
      </c>
      <c r="AJ24" s="80"/>
      <c r="AK24" s="80"/>
      <c r="AL24" s="81"/>
      <c r="AM24" s="82">
        <f t="shared" si="1"/>
        <v>269</v>
      </c>
      <c r="AN24" s="82"/>
      <c r="AO24" s="82"/>
      <c r="AP24" s="82"/>
      <c r="AR24" s="9"/>
    </row>
    <row r="25" spans="2:47" s="8" customFormat="1" ht="22.5" customHeight="1" x14ac:dyDescent="0.4">
      <c r="B25" s="76" t="s">
        <v>31</v>
      </c>
      <c r="C25" s="77"/>
      <c r="D25" s="77"/>
      <c r="E25" s="78"/>
      <c r="F25" s="79">
        <v>181</v>
      </c>
      <c r="G25" s="80"/>
      <c r="H25" s="81"/>
      <c r="I25" s="79">
        <v>168</v>
      </c>
      <c r="J25" s="80"/>
      <c r="K25" s="81"/>
      <c r="L25" s="79">
        <v>184</v>
      </c>
      <c r="M25" s="80"/>
      <c r="N25" s="81"/>
      <c r="O25" s="79">
        <f t="shared" si="0"/>
        <v>352</v>
      </c>
      <c r="P25" s="80"/>
      <c r="Q25" s="80"/>
      <c r="R25" s="81"/>
      <c r="S25" s="76" t="s">
        <v>30</v>
      </c>
      <c r="T25" s="77"/>
      <c r="U25" s="77"/>
      <c r="V25" s="77"/>
      <c r="W25" s="77"/>
      <c r="X25" s="77"/>
      <c r="Y25" s="77"/>
      <c r="Z25" s="78"/>
      <c r="AA25" s="79">
        <v>232</v>
      </c>
      <c r="AB25" s="80"/>
      <c r="AC25" s="80"/>
      <c r="AD25" s="81"/>
      <c r="AE25" s="79">
        <v>189</v>
      </c>
      <c r="AF25" s="80"/>
      <c r="AG25" s="80"/>
      <c r="AH25" s="81"/>
      <c r="AI25" s="79">
        <v>193</v>
      </c>
      <c r="AJ25" s="80"/>
      <c r="AK25" s="80"/>
      <c r="AL25" s="81"/>
      <c r="AM25" s="82">
        <f t="shared" si="1"/>
        <v>382</v>
      </c>
      <c r="AN25" s="82"/>
      <c r="AO25" s="82"/>
      <c r="AP25" s="82"/>
      <c r="AR25" s="9"/>
    </row>
    <row r="26" spans="2:47" s="8" customFormat="1" ht="22.5" customHeight="1" x14ac:dyDescent="0.4">
      <c r="B26" s="76" t="s">
        <v>29</v>
      </c>
      <c r="C26" s="77"/>
      <c r="D26" s="77"/>
      <c r="E26" s="78"/>
      <c r="F26" s="79">
        <v>167</v>
      </c>
      <c r="G26" s="80"/>
      <c r="H26" s="81"/>
      <c r="I26" s="79">
        <v>159</v>
      </c>
      <c r="J26" s="80"/>
      <c r="K26" s="81"/>
      <c r="L26" s="79">
        <v>182</v>
      </c>
      <c r="M26" s="80"/>
      <c r="N26" s="81"/>
      <c r="O26" s="79">
        <f t="shared" si="0"/>
        <v>341</v>
      </c>
      <c r="P26" s="80"/>
      <c r="Q26" s="80"/>
      <c r="R26" s="81"/>
      <c r="S26" s="76" t="s">
        <v>28</v>
      </c>
      <c r="T26" s="77"/>
      <c r="U26" s="77"/>
      <c r="V26" s="77"/>
      <c r="W26" s="77"/>
      <c r="X26" s="77"/>
      <c r="Y26" s="77"/>
      <c r="Z26" s="78"/>
      <c r="AA26" s="79">
        <v>165</v>
      </c>
      <c r="AB26" s="80"/>
      <c r="AC26" s="80"/>
      <c r="AD26" s="81"/>
      <c r="AE26" s="79">
        <v>140</v>
      </c>
      <c r="AF26" s="80"/>
      <c r="AG26" s="80"/>
      <c r="AH26" s="81"/>
      <c r="AI26" s="79">
        <v>161</v>
      </c>
      <c r="AJ26" s="80"/>
      <c r="AK26" s="80"/>
      <c r="AL26" s="81"/>
      <c r="AM26" s="82">
        <f t="shared" si="1"/>
        <v>301</v>
      </c>
      <c r="AN26" s="82"/>
      <c r="AO26" s="82"/>
      <c r="AP26" s="82"/>
      <c r="AR26" s="9"/>
    </row>
    <row r="27" spans="2:47" s="8" customFormat="1" ht="22.5" customHeight="1" x14ac:dyDescent="0.4">
      <c r="B27" s="76" t="s">
        <v>27</v>
      </c>
      <c r="C27" s="77"/>
      <c r="D27" s="77"/>
      <c r="E27" s="78"/>
      <c r="F27" s="79">
        <v>133</v>
      </c>
      <c r="G27" s="80"/>
      <c r="H27" s="81"/>
      <c r="I27" s="79">
        <v>121</v>
      </c>
      <c r="J27" s="80"/>
      <c r="K27" s="81"/>
      <c r="L27" s="79">
        <v>144</v>
      </c>
      <c r="M27" s="80"/>
      <c r="N27" s="81"/>
      <c r="O27" s="79">
        <f t="shared" si="0"/>
        <v>265</v>
      </c>
      <c r="P27" s="80"/>
      <c r="Q27" s="80"/>
      <c r="R27" s="81"/>
      <c r="S27" s="76" t="s">
        <v>26</v>
      </c>
      <c r="T27" s="77"/>
      <c r="U27" s="77"/>
      <c r="V27" s="77"/>
      <c r="W27" s="77"/>
      <c r="X27" s="77"/>
      <c r="Y27" s="77"/>
      <c r="Z27" s="78"/>
      <c r="AA27" s="79">
        <v>197</v>
      </c>
      <c r="AB27" s="80"/>
      <c r="AC27" s="80"/>
      <c r="AD27" s="81"/>
      <c r="AE27" s="79">
        <v>172</v>
      </c>
      <c r="AF27" s="80"/>
      <c r="AG27" s="80"/>
      <c r="AH27" s="81"/>
      <c r="AI27" s="79">
        <v>129</v>
      </c>
      <c r="AJ27" s="80"/>
      <c r="AK27" s="80"/>
      <c r="AL27" s="81"/>
      <c r="AM27" s="82">
        <f t="shared" si="1"/>
        <v>301</v>
      </c>
      <c r="AN27" s="82"/>
      <c r="AO27" s="82"/>
      <c r="AP27" s="82"/>
      <c r="AR27" s="9"/>
    </row>
    <row r="28" spans="2:47" s="8" customFormat="1" ht="22.5" customHeight="1" x14ac:dyDescent="0.4">
      <c r="B28" s="76" t="s">
        <v>25</v>
      </c>
      <c r="C28" s="77"/>
      <c r="D28" s="77"/>
      <c r="E28" s="78"/>
      <c r="F28" s="79">
        <v>59</v>
      </c>
      <c r="G28" s="80"/>
      <c r="H28" s="81"/>
      <c r="I28" s="79">
        <v>46</v>
      </c>
      <c r="J28" s="80"/>
      <c r="K28" s="81"/>
      <c r="L28" s="79">
        <v>60</v>
      </c>
      <c r="M28" s="80"/>
      <c r="N28" s="81"/>
      <c r="O28" s="79">
        <f t="shared" si="0"/>
        <v>106</v>
      </c>
      <c r="P28" s="80"/>
      <c r="Q28" s="80"/>
      <c r="R28" s="81"/>
      <c r="S28" s="76" t="s">
        <v>24</v>
      </c>
      <c r="T28" s="77"/>
      <c r="U28" s="77"/>
      <c r="V28" s="77"/>
      <c r="W28" s="77"/>
      <c r="X28" s="77"/>
      <c r="Y28" s="77"/>
      <c r="Z28" s="78"/>
      <c r="AA28" s="79">
        <v>210</v>
      </c>
      <c r="AB28" s="80"/>
      <c r="AC28" s="80"/>
      <c r="AD28" s="81"/>
      <c r="AE28" s="79">
        <v>182</v>
      </c>
      <c r="AF28" s="80"/>
      <c r="AG28" s="80"/>
      <c r="AH28" s="81"/>
      <c r="AI28" s="79">
        <v>217</v>
      </c>
      <c r="AJ28" s="80"/>
      <c r="AK28" s="80"/>
      <c r="AL28" s="81"/>
      <c r="AM28" s="82">
        <f t="shared" si="1"/>
        <v>399</v>
      </c>
      <c r="AN28" s="82"/>
      <c r="AO28" s="82"/>
      <c r="AP28" s="82"/>
      <c r="AR28" s="44"/>
      <c r="AS28" s="44" t="s">
        <v>23</v>
      </c>
      <c r="AT28" s="44" t="s">
        <v>22</v>
      </c>
      <c r="AU28" s="44" t="s">
        <v>4</v>
      </c>
    </row>
    <row r="29" spans="2:47" s="8" customFormat="1" ht="22.5" customHeight="1" x14ac:dyDescent="0.4">
      <c r="B29" s="76" t="s">
        <v>21</v>
      </c>
      <c r="C29" s="77"/>
      <c r="D29" s="77"/>
      <c r="E29" s="78"/>
      <c r="F29" s="79">
        <v>85</v>
      </c>
      <c r="G29" s="80"/>
      <c r="H29" s="81"/>
      <c r="I29" s="79">
        <v>70</v>
      </c>
      <c r="J29" s="80"/>
      <c r="K29" s="81"/>
      <c r="L29" s="79">
        <v>90</v>
      </c>
      <c r="M29" s="80"/>
      <c r="N29" s="81"/>
      <c r="O29" s="79">
        <f t="shared" si="0"/>
        <v>160</v>
      </c>
      <c r="P29" s="80"/>
      <c r="Q29" s="80"/>
      <c r="R29" s="81"/>
      <c r="S29" s="76" t="s">
        <v>20</v>
      </c>
      <c r="T29" s="77"/>
      <c r="U29" s="77"/>
      <c r="V29" s="77"/>
      <c r="W29" s="77"/>
      <c r="X29" s="77"/>
      <c r="Y29" s="77"/>
      <c r="Z29" s="78"/>
      <c r="AA29" s="79">
        <v>228</v>
      </c>
      <c r="AB29" s="80"/>
      <c r="AC29" s="80"/>
      <c r="AD29" s="81"/>
      <c r="AE29" s="79">
        <v>240</v>
      </c>
      <c r="AF29" s="80"/>
      <c r="AG29" s="80"/>
      <c r="AH29" s="81"/>
      <c r="AI29" s="79">
        <v>166</v>
      </c>
      <c r="AJ29" s="80"/>
      <c r="AK29" s="80"/>
      <c r="AL29" s="81"/>
      <c r="AM29" s="82">
        <f t="shared" si="1"/>
        <v>406</v>
      </c>
      <c r="AN29" s="82"/>
      <c r="AO29" s="82"/>
      <c r="AP29" s="82"/>
      <c r="AR29" s="44" t="s">
        <v>8</v>
      </c>
      <c r="AS29" s="11">
        <f>AE31</f>
        <v>11990</v>
      </c>
      <c r="AT29" s="11">
        <v>4328</v>
      </c>
      <c r="AU29" s="10">
        <f>IF(OR(AS29=0,AT29=0),"",ROUNDDOWN(AT29/AS29,4))</f>
        <v>0.3609</v>
      </c>
    </row>
    <row r="30" spans="2:47" s="8" customFormat="1" ht="22.5" customHeight="1" x14ac:dyDescent="0.4">
      <c r="B30" s="76" t="s">
        <v>19</v>
      </c>
      <c r="C30" s="77"/>
      <c r="D30" s="77"/>
      <c r="E30" s="78"/>
      <c r="F30" s="79">
        <v>1483</v>
      </c>
      <c r="G30" s="80"/>
      <c r="H30" s="81"/>
      <c r="I30" s="79">
        <v>1528</v>
      </c>
      <c r="J30" s="80"/>
      <c r="K30" s="81"/>
      <c r="L30" s="79">
        <v>1650</v>
      </c>
      <c r="M30" s="80"/>
      <c r="N30" s="81"/>
      <c r="O30" s="79">
        <f t="shared" si="0"/>
        <v>3178</v>
      </c>
      <c r="P30" s="80"/>
      <c r="Q30" s="80"/>
      <c r="R30" s="81"/>
      <c r="S30" s="76" t="s">
        <v>18</v>
      </c>
      <c r="T30" s="77"/>
      <c r="U30" s="77"/>
      <c r="V30" s="77"/>
      <c r="W30" s="77"/>
      <c r="X30" s="77"/>
      <c r="Y30" s="77"/>
      <c r="Z30" s="78"/>
      <c r="AA30" s="79">
        <v>41</v>
      </c>
      <c r="AB30" s="80"/>
      <c r="AC30" s="80"/>
      <c r="AD30" s="81"/>
      <c r="AE30" s="79">
        <v>42</v>
      </c>
      <c r="AF30" s="80"/>
      <c r="AG30" s="80"/>
      <c r="AH30" s="81"/>
      <c r="AI30" s="79">
        <v>46</v>
      </c>
      <c r="AJ30" s="80"/>
      <c r="AK30" s="80"/>
      <c r="AL30" s="81"/>
      <c r="AM30" s="82">
        <f t="shared" si="1"/>
        <v>88</v>
      </c>
      <c r="AN30" s="82"/>
      <c r="AO30" s="82"/>
      <c r="AP30" s="82"/>
      <c r="AR30" s="44" t="s">
        <v>6</v>
      </c>
      <c r="AS30" s="11">
        <f>AI31</f>
        <v>13127</v>
      </c>
      <c r="AT30" s="11">
        <v>5870</v>
      </c>
      <c r="AU30" s="10">
        <f>IF(OR(AS30=0,AT30=0),"",ROUNDDOWN(AT30/AS30,4))</f>
        <v>0.4471</v>
      </c>
    </row>
    <row r="31" spans="2:47" s="8" customFormat="1" ht="22.5" customHeight="1" x14ac:dyDescent="0.4">
      <c r="B31" s="76" t="s">
        <v>17</v>
      </c>
      <c r="C31" s="77"/>
      <c r="D31" s="77"/>
      <c r="E31" s="78"/>
      <c r="F31" s="79">
        <v>535</v>
      </c>
      <c r="G31" s="80"/>
      <c r="H31" s="81"/>
      <c r="I31" s="79">
        <v>566</v>
      </c>
      <c r="J31" s="80"/>
      <c r="K31" s="81"/>
      <c r="L31" s="79">
        <v>592</v>
      </c>
      <c r="M31" s="80"/>
      <c r="N31" s="81"/>
      <c r="O31" s="79">
        <f t="shared" si="0"/>
        <v>1158</v>
      </c>
      <c r="P31" s="80"/>
      <c r="Q31" s="80"/>
      <c r="R31" s="81"/>
      <c r="S31" s="76" t="s">
        <v>16</v>
      </c>
      <c r="T31" s="77"/>
      <c r="U31" s="77"/>
      <c r="V31" s="77"/>
      <c r="W31" s="77"/>
      <c r="X31" s="77"/>
      <c r="Y31" s="77"/>
      <c r="Z31" s="78"/>
      <c r="AA31" s="89">
        <f>SUM(F8:H32,AA8:AD30)</f>
        <v>12317</v>
      </c>
      <c r="AB31" s="80"/>
      <c r="AC31" s="80"/>
      <c r="AD31" s="81"/>
      <c r="AE31" s="79">
        <f>SUM(I8:K32,AE8:AH30)</f>
        <v>11990</v>
      </c>
      <c r="AF31" s="80"/>
      <c r="AG31" s="80"/>
      <c r="AH31" s="81"/>
      <c r="AI31" s="79">
        <f>SUM(L8:N32,AI8:AL30)</f>
        <v>13127</v>
      </c>
      <c r="AJ31" s="80"/>
      <c r="AK31" s="80"/>
      <c r="AL31" s="81"/>
      <c r="AM31" s="82">
        <f t="shared" si="1"/>
        <v>25117</v>
      </c>
      <c r="AN31" s="82"/>
      <c r="AO31" s="82"/>
      <c r="AP31" s="82"/>
      <c r="AR31" s="44" t="s">
        <v>15</v>
      </c>
      <c r="AS31" s="11">
        <f>AM31</f>
        <v>25117</v>
      </c>
      <c r="AT31" s="11">
        <f>AT29+AT30</f>
        <v>10198</v>
      </c>
      <c r="AU31" s="10">
        <f>IF(OR(AS31=0,AT31=0),"",ROUNDDOWN(AT31/AS31,4))</f>
        <v>0.40600000000000003</v>
      </c>
    </row>
    <row r="32" spans="2:47" s="8" customFormat="1" ht="22.5" customHeight="1" x14ac:dyDescent="0.4">
      <c r="B32" s="90" t="s">
        <v>14</v>
      </c>
      <c r="C32" s="91"/>
      <c r="D32" s="91"/>
      <c r="E32" s="92"/>
      <c r="F32" s="93">
        <v>441</v>
      </c>
      <c r="G32" s="94"/>
      <c r="H32" s="95"/>
      <c r="I32" s="93">
        <v>422</v>
      </c>
      <c r="J32" s="94"/>
      <c r="K32" s="95"/>
      <c r="L32" s="93">
        <v>455</v>
      </c>
      <c r="M32" s="94"/>
      <c r="N32" s="95"/>
      <c r="O32" s="93">
        <f t="shared" si="0"/>
        <v>877</v>
      </c>
      <c r="P32" s="94"/>
      <c r="Q32" s="94"/>
      <c r="R32" s="95"/>
      <c r="S32" s="90"/>
      <c r="T32" s="91"/>
      <c r="U32" s="91"/>
      <c r="V32" s="91"/>
      <c r="W32" s="91"/>
      <c r="X32" s="91"/>
      <c r="Y32" s="91"/>
      <c r="Z32" s="92"/>
      <c r="AA32" s="93"/>
      <c r="AB32" s="94"/>
      <c r="AC32" s="94"/>
      <c r="AD32" s="95"/>
      <c r="AE32" s="93"/>
      <c r="AF32" s="94"/>
      <c r="AG32" s="94"/>
      <c r="AH32" s="95"/>
      <c r="AI32" s="96"/>
      <c r="AJ32" s="96"/>
      <c r="AK32" s="96"/>
      <c r="AL32" s="96"/>
      <c r="AM32" s="96"/>
      <c r="AN32" s="96"/>
      <c r="AO32" s="96"/>
      <c r="AP32" s="96"/>
      <c r="AR32" s="9"/>
    </row>
    <row r="33" spans="3:39" ht="15.75" customHeight="1" x14ac:dyDescent="0.4"/>
    <row r="34" spans="3:39" ht="18.75" customHeight="1" x14ac:dyDescent="0.4">
      <c r="D34" s="42" t="s">
        <v>12</v>
      </c>
      <c r="E34" s="99">
        <f>AM31-25143</f>
        <v>-26</v>
      </c>
      <c r="F34" s="99"/>
      <c r="G34" s="1" t="s">
        <v>0</v>
      </c>
      <c r="L34" s="1" t="s">
        <v>11</v>
      </c>
      <c r="O34" s="97">
        <f>AM31-25686</f>
        <v>-569</v>
      </c>
      <c r="P34" s="97"/>
      <c r="Q34" s="97"/>
      <c r="R34" s="97"/>
      <c r="S34" s="1" t="s">
        <v>0</v>
      </c>
      <c r="AG34" s="42" t="s">
        <v>13</v>
      </c>
      <c r="AH34" s="68">
        <f>AT31</f>
        <v>10198</v>
      </c>
      <c r="AI34" s="68"/>
      <c r="AJ34" s="68"/>
      <c r="AK34" s="68"/>
      <c r="AL34" s="68"/>
      <c r="AM34" s="1" t="s">
        <v>0</v>
      </c>
    </row>
    <row r="35" spans="3:39" ht="6" customHeight="1" x14ac:dyDescent="0.4"/>
    <row r="36" spans="3:39" ht="18.75" customHeight="1" x14ac:dyDescent="0.4">
      <c r="D36" s="42" t="s">
        <v>12</v>
      </c>
      <c r="E36" s="97">
        <f>AA31-12321</f>
        <v>-4</v>
      </c>
      <c r="F36" s="97"/>
      <c r="G36" s="1" t="s">
        <v>10</v>
      </c>
      <c r="L36" s="1" t="s">
        <v>11</v>
      </c>
      <c r="O36" s="97">
        <f>AA31-12391</f>
        <v>-74</v>
      </c>
      <c r="P36" s="97"/>
      <c r="Q36" s="97"/>
      <c r="R36" s="97"/>
      <c r="S36" s="1" t="s">
        <v>10</v>
      </c>
      <c r="Y36" s="1" t="s">
        <v>103</v>
      </c>
      <c r="AG36" s="42" t="s">
        <v>8</v>
      </c>
      <c r="AH36" s="68">
        <f>AT29</f>
        <v>4328</v>
      </c>
      <c r="AI36" s="68"/>
      <c r="AJ36" s="68"/>
      <c r="AK36" s="68"/>
      <c r="AL36" s="68"/>
      <c r="AM36" s="1" t="s">
        <v>0</v>
      </c>
    </row>
    <row r="37" spans="3:39" ht="6" customHeight="1" x14ac:dyDescent="0.4">
      <c r="AG37" s="42"/>
    </row>
    <row r="38" spans="3:39" ht="18.75" customHeight="1" x14ac:dyDescent="0.4">
      <c r="C38" s="43" t="s">
        <v>7</v>
      </c>
      <c r="AG38" s="42" t="s">
        <v>6</v>
      </c>
      <c r="AH38" s="68">
        <f>AT30</f>
        <v>5870</v>
      </c>
      <c r="AI38" s="68"/>
      <c r="AJ38" s="68"/>
      <c r="AK38" s="68"/>
      <c r="AL38" s="68"/>
      <c r="AM38" s="1" t="s">
        <v>0</v>
      </c>
    </row>
    <row r="39" spans="3:39" ht="6" customHeight="1" x14ac:dyDescent="0.4">
      <c r="AG39" s="42"/>
    </row>
    <row r="40" spans="3:39" ht="18.75" customHeight="1" x14ac:dyDescent="0.4">
      <c r="C40" s="5" t="s">
        <v>5</v>
      </c>
      <c r="AG40" s="42" t="s">
        <v>4</v>
      </c>
      <c r="AH40" s="98">
        <f>IF(OR(AH34=0,AM31=0),"",ROUNDDOWN(AH34/AM31*100,2))</f>
        <v>40.6</v>
      </c>
      <c r="AI40" s="98"/>
      <c r="AJ40" s="98"/>
      <c r="AK40" s="98"/>
      <c r="AL40" s="98"/>
      <c r="AM40" s="1" t="s">
        <v>102</v>
      </c>
    </row>
    <row r="42" spans="3:39" x14ac:dyDescent="0.4">
      <c r="C42" s="1" t="s">
        <v>2</v>
      </c>
      <c r="G42" s="67">
        <v>9</v>
      </c>
      <c r="H42" s="67"/>
      <c r="I42" s="1" t="s">
        <v>0</v>
      </c>
      <c r="L42" s="1" t="s">
        <v>1</v>
      </c>
      <c r="T42" s="67">
        <v>33</v>
      </c>
      <c r="U42" s="67"/>
      <c r="V42" s="1" t="s">
        <v>0</v>
      </c>
    </row>
  </sheetData>
  <mergeCells count="286">
    <mergeCell ref="AM7:AP7"/>
    <mergeCell ref="B8:E8"/>
    <mergeCell ref="F8:H8"/>
    <mergeCell ref="I8:K8"/>
    <mergeCell ref="L8:N8"/>
    <mergeCell ref="O8:R8"/>
    <mergeCell ref="S8:Z8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30:AP30"/>
    <mergeCell ref="B31:E31"/>
    <mergeCell ref="F31:H31"/>
    <mergeCell ref="I31:K31"/>
    <mergeCell ref="L31:N31"/>
    <mergeCell ref="O31:R31"/>
    <mergeCell ref="S31:Z31"/>
    <mergeCell ref="E36:F36"/>
    <mergeCell ref="O36:R36"/>
    <mergeCell ref="AM32:AP32"/>
    <mergeCell ref="E34:F34"/>
    <mergeCell ref="O34:R34"/>
    <mergeCell ref="AH34:AL34"/>
    <mergeCell ref="AA31:AD31"/>
    <mergeCell ref="AE31:AH31"/>
    <mergeCell ref="AI31:AL31"/>
    <mergeCell ref="AM31:AP31"/>
    <mergeCell ref="B32:E32"/>
    <mergeCell ref="F32:H32"/>
    <mergeCell ref="AH36:AL36"/>
    <mergeCell ref="B30:E30"/>
    <mergeCell ref="F30:H30"/>
    <mergeCell ref="I30:K30"/>
    <mergeCell ref="L30:N30"/>
    <mergeCell ref="AH38:AL38"/>
    <mergeCell ref="AH40:AL40"/>
    <mergeCell ref="G42:H42"/>
    <mergeCell ref="T42:U42"/>
    <mergeCell ref="AA32:AD32"/>
    <mergeCell ref="AE32:AH32"/>
    <mergeCell ref="AI32:AL32"/>
    <mergeCell ref="I32:K32"/>
    <mergeCell ref="L32:N32"/>
    <mergeCell ref="O32:R32"/>
    <mergeCell ref="S32:Z32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H31.4</vt:lpstr>
      <vt:lpstr>R1.5</vt:lpstr>
      <vt:lpstr>R1.6</vt:lpstr>
      <vt:lpstr>R1.7</vt:lpstr>
      <vt:lpstr>R1.8</vt:lpstr>
      <vt:lpstr>R1.9</vt:lpstr>
      <vt:lpstr>R1.10</vt:lpstr>
      <vt:lpstr>R1.11</vt:lpstr>
      <vt:lpstr>R1.12</vt:lpstr>
      <vt:lpstr>R2.1</vt:lpstr>
      <vt:lpstr>Ｒ2.2</vt:lpstr>
      <vt:lpstr>Ｒ2.3</vt:lpstr>
      <vt:lpstr>H31.4!Print_Area</vt:lpstr>
      <vt:lpstr>R1.10!Print_Area</vt:lpstr>
      <vt:lpstr>R1.11!Print_Area</vt:lpstr>
      <vt:lpstr>R1.12!Print_Area</vt:lpstr>
      <vt:lpstr>R1.5!Print_Area</vt:lpstr>
      <vt:lpstr>R1.6!Print_Area</vt:lpstr>
      <vt:lpstr>R1.7!Print_Area</vt:lpstr>
      <vt:lpstr>R1.8!Print_Area</vt:lpstr>
      <vt:lpstr>R1.9!Print_Area</vt:lpstr>
      <vt:lpstr>R2.1!Print_Area</vt:lpstr>
      <vt:lpstr>Ｒ2.2!Print_Area</vt:lpstr>
      <vt:lpstr>Ｒ2.3!Print_Area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竹原市</dc:creator>
  <cp:lastModifiedBy>竹原市</cp:lastModifiedBy>
  <cp:lastPrinted>2020-02-14T02:36:47Z</cp:lastPrinted>
  <dcterms:created xsi:type="dcterms:W3CDTF">2019-05-16T09:34:00Z</dcterms:created>
  <dcterms:modified xsi:type="dcterms:W3CDTF">2020-04-09T05:16:35Z</dcterms:modified>
</cp:coreProperties>
</file>