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04 平成25年～\平成３０年度\05 人口\"/>
    </mc:Choice>
  </mc:AlternateContent>
  <bookViews>
    <workbookView xWindow="-15" yWindow="-15" windowWidth="19260" windowHeight="5985" activeTab="11"/>
  </bookViews>
  <sheets>
    <sheet name="Ｈ30.4" sheetId="5" r:id="rId1"/>
    <sheet name="Ｈ30.5" sheetId="6" r:id="rId2"/>
    <sheet name="Ｈ30.6" sheetId="7" r:id="rId3"/>
    <sheet name="Ｈ30.7" sheetId="8" r:id="rId4"/>
    <sheet name="Ｈ30.8" sheetId="9" r:id="rId5"/>
    <sheet name="H30.9" sheetId="10" r:id="rId6"/>
    <sheet name="H30.10" sheetId="11" r:id="rId7"/>
    <sheet name="H30.11" sheetId="12" r:id="rId8"/>
    <sheet name="H30.12" sheetId="13" r:id="rId9"/>
    <sheet name="Ｈ31.1" sheetId="14" r:id="rId10"/>
    <sheet name="H31.2" sheetId="15" r:id="rId11"/>
    <sheet name="H31.3" sheetId="16" r:id="rId12"/>
  </sheets>
  <definedNames>
    <definedName name="_xlnm.Print_Area" localSheetId="6">'H30.10'!$A$1:$AQ$42</definedName>
    <definedName name="_xlnm.Print_Area" localSheetId="7">'H30.11'!$A$1:$AQ$42</definedName>
    <definedName name="_xlnm.Print_Area" localSheetId="8">'H30.12'!$A$1:$AQ$42</definedName>
    <definedName name="_xlnm.Print_Area" localSheetId="0">'Ｈ30.4'!$A$1:$AQ$43</definedName>
    <definedName name="_xlnm.Print_Area" localSheetId="1">'Ｈ30.5'!$A$1:$AQ$43</definedName>
    <definedName name="_xlnm.Print_Area" localSheetId="2">'Ｈ30.6'!$A$1:$AQ$43</definedName>
    <definedName name="_xlnm.Print_Area" localSheetId="3">'Ｈ30.7'!$A$1:$AQ$43</definedName>
    <definedName name="_xlnm.Print_Area" localSheetId="4">'Ｈ30.8'!$A$1:$AQ$43</definedName>
    <definedName name="_xlnm.Print_Area" localSheetId="5">'H30.9'!$A$1:$AQ$40</definedName>
    <definedName name="_xlnm.Print_Area" localSheetId="9">'Ｈ31.1'!$A$1:$AQ$42</definedName>
    <definedName name="_xlnm.Print_Area" localSheetId="10">'H31.2'!$A$1:$AQ$42</definedName>
    <definedName name="_xlnm.Print_Area" localSheetId="11">'H31.3'!$A$1:$AQ$42</definedName>
  </definedNames>
  <calcPr calcId="162913"/>
</workbook>
</file>

<file path=xl/calcChain.xml><?xml version="1.0" encoding="utf-8"?>
<calcChain xmlns="http://schemas.openxmlformats.org/spreadsheetml/2006/main">
  <c r="O8" i="16" l="1"/>
  <c r="AM8" i="16"/>
  <c r="O9" i="16"/>
  <c r="AM9" i="16"/>
  <c r="O10" i="16"/>
  <c r="AM10" i="16"/>
  <c r="O11" i="16"/>
  <c r="AM11" i="16"/>
  <c r="O12" i="16"/>
  <c r="AM12" i="16"/>
  <c r="O13" i="16"/>
  <c r="AM13" i="16"/>
  <c r="O14" i="16"/>
  <c r="AM14" i="16"/>
  <c r="O15" i="16"/>
  <c r="AM15" i="16"/>
  <c r="O16" i="16"/>
  <c r="AM16" i="16"/>
  <c r="O17" i="16"/>
  <c r="AM17" i="16"/>
  <c r="O18" i="16"/>
  <c r="AM18" i="16"/>
  <c r="O19" i="16"/>
  <c r="AM19" i="16"/>
  <c r="O20" i="16"/>
  <c r="AM20" i="16"/>
  <c r="O21" i="16"/>
  <c r="AM21" i="16"/>
  <c r="O22" i="16"/>
  <c r="AM22" i="16"/>
  <c r="O23" i="16"/>
  <c r="AM23" i="16"/>
  <c r="O24" i="16"/>
  <c r="AM24" i="16"/>
  <c r="O25" i="16"/>
  <c r="AM25" i="16"/>
  <c r="O26" i="16"/>
  <c r="AM26" i="16"/>
  <c r="O27" i="16"/>
  <c r="AM27" i="16"/>
  <c r="O28" i="16"/>
  <c r="AM28" i="16"/>
  <c r="O29" i="16"/>
  <c r="AM29" i="16"/>
  <c r="AS29" i="16"/>
  <c r="AU29" i="16"/>
  <c r="O30" i="16"/>
  <c r="AM30" i="16"/>
  <c r="AS30" i="16"/>
  <c r="AU30" i="16"/>
  <c r="O31" i="16"/>
  <c r="AA31" i="16"/>
  <c r="E36" i="16" s="1"/>
  <c r="AE31" i="16"/>
  <c r="AI31" i="16"/>
  <c r="AM31" i="16"/>
  <c r="E34" i="16" s="1"/>
  <c r="AS31" i="16"/>
  <c r="AT31" i="16"/>
  <c r="AH34" i="16" s="1"/>
  <c r="AH40" i="16" s="1"/>
  <c r="AU31" i="16"/>
  <c r="O32" i="16"/>
  <c r="O34" i="16"/>
  <c r="O36" i="16"/>
  <c r="AH36" i="16"/>
  <c r="AH38" i="16"/>
  <c r="O8" i="15" l="1"/>
  <c r="AM8" i="15"/>
  <c r="O9" i="15"/>
  <c r="AM9" i="15"/>
  <c r="O10" i="15"/>
  <c r="AM10" i="15"/>
  <c r="O11" i="15"/>
  <c r="AM11" i="15"/>
  <c r="O12" i="15"/>
  <c r="AM12" i="15"/>
  <c r="O13" i="15"/>
  <c r="AM13" i="15"/>
  <c r="O14" i="15"/>
  <c r="AM14" i="15"/>
  <c r="O15" i="15"/>
  <c r="AM15" i="15"/>
  <c r="O16" i="15"/>
  <c r="AM16" i="15"/>
  <c r="O17" i="15"/>
  <c r="AM17" i="15"/>
  <c r="O18" i="15"/>
  <c r="AM18" i="15"/>
  <c r="O19" i="15"/>
  <c r="AM19" i="15"/>
  <c r="O20" i="15"/>
  <c r="AM20" i="15"/>
  <c r="O21" i="15"/>
  <c r="AM21" i="15"/>
  <c r="O22" i="15"/>
  <c r="AM22" i="15"/>
  <c r="O23" i="15"/>
  <c r="AM23" i="15"/>
  <c r="O24" i="15"/>
  <c r="AM24" i="15"/>
  <c r="O25" i="15"/>
  <c r="AM25" i="15"/>
  <c r="O26" i="15"/>
  <c r="AM26" i="15"/>
  <c r="O27" i="15"/>
  <c r="AM27" i="15"/>
  <c r="O28" i="15"/>
  <c r="AM28" i="15"/>
  <c r="O29" i="15"/>
  <c r="AM29" i="15"/>
  <c r="AS29" i="15"/>
  <c r="AU29" i="15"/>
  <c r="O30" i="15"/>
  <c r="AM30" i="15"/>
  <c r="AS30" i="15"/>
  <c r="AU30" i="15"/>
  <c r="O31" i="15"/>
  <c r="AA31" i="15"/>
  <c r="E36" i="15" s="1"/>
  <c r="AE31" i="15"/>
  <c r="AI31" i="15"/>
  <c r="AM31" i="15"/>
  <c r="E34" i="15" s="1"/>
  <c r="AS31" i="15"/>
  <c r="AT31" i="15"/>
  <c r="AH34" i="15" s="1"/>
  <c r="AH40" i="15" s="1"/>
  <c r="AU31" i="15"/>
  <c r="O32" i="15"/>
  <c r="O34" i="15"/>
  <c r="O36" i="15"/>
  <c r="AH36" i="15"/>
  <c r="AH38" i="15"/>
  <c r="O8" i="14" l="1"/>
  <c r="AM8" i="14"/>
  <c r="O9" i="14"/>
  <c r="AM9" i="14"/>
  <c r="O10" i="14"/>
  <c r="AM10" i="14"/>
  <c r="O11" i="14"/>
  <c r="AM11" i="14"/>
  <c r="O12" i="14"/>
  <c r="AM12" i="14"/>
  <c r="O13" i="14"/>
  <c r="AM13" i="14"/>
  <c r="O14" i="14"/>
  <c r="AM14" i="14"/>
  <c r="O15" i="14"/>
  <c r="AM15" i="14"/>
  <c r="O16" i="14"/>
  <c r="AM16" i="14"/>
  <c r="O17" i="14"/>
  <c r="AM17" i="14"/>
  <c r="O18" i="14"/>
  <c r="AM18" i="14"/>
  <c r="O19" i="14"/>
  <c r="AM19" i="14"/>
  <c r="O20" i="14"/>
  <c r="AM20" i="14"/>
  <c r="O21" i="14"/>
  <c r="AM21" i="14"/>
  <c r="O22" i="14"/>
  <c r="AM22" i="14"/>
  <c r="O23" i="14"/>
  <c r="AM23" i="14"/>
  <c r="O24" i="14"/>
  <c r="AM24" i="14"/>
  <c r="O25" i="14"/>
  <c r="AM25" i="14"/>
  <c r="O26" i="14"/>
  <c r="AM26" i="14"/>
  <c r="O27" i="14"/>
  <c r="AM27" i="14"/>
  <c r="O28" i="14"/>
  <c r="AM28" i="14"/>
  <c r="O29" i="14"/>
  <c r="AM29" i="14"/>
  <c r="AS29" i="14"/>
  <c r="AU29" i="14"/>
  <c r="O30" i="14"/>
  <c r="AM30" i="14"/>
  <c r="AS30" i="14"/>
  <c r="AU30" i="14"/>
  <c r="O31" i="14"/>
  <c r="AA31" i="14"/>
  <c r="E36" i="14" s="1"/>
  <c r="AE31" i="14"/>
  <c r="AI31" i="14"/>
  <c r="AM31" i="14"/>
  <c r="E34" i="14" s="1"/>
  <c r="AS31" i="14"/>
  <c r="AT31" i="14"/>
  <c r="AH34" i="14" s="1"/>
  <c r="AH40" i="14" s="1"/>
  <c r="AU31" i="14"/>
  <c r="O32" i="14"/>
  <c r="O34" i="14"/>
  <c r="O36" i="14"/>
  <c r="AH36" i="14"/>
  <c r="AH38" i="14"/>
  <c r="O8" i="13" l="1"/>
  <c r="AM8" i="13"/>
  <c r="O9" i="13"/>
  <c r="AM9" i="13"/>
  <c r="O10" i="13"/>
  <c r="AM10" i="13"/>
  <c r="O11" i="13"/>
  <c r="AM11" i="13"/>
  <c r="O12" i="13"/>
  <c r="AM12" i="13"/>
  <c r="O13" i="13"/>
  <c r="AM13" i="13"/>
  <c r="O14" i="13"/>
  <c r="AM14" i="13"/>
  <c r="O15" i="13"/>
  <c r="AM15" i="13"/>
  <c r="O16" i="13"/>
  <c r="AM16" i="13"/>
  <c r="O17" i="13"/>
  <c r="AM17" i="13"/>
  <c r="O18" i="13"/>
  <c r="AM18" i="13"/>
  <c r="O19" i="13"/>
  <c r="AM19" i="13"/>
  <c r="O20" i="13"/>
  <c r="AM20" i="13"/>
  <c r="O21" i="13"/>
  <c r="AM21" i="13"/>
  <c r="O22" i="13"/>
  <c r="AM22" i="13"/>
  <c r="O23" i="13"/>
  <c r="AM23" i="13"/>
  <c r="O24" i="13"/>
  <c r="AM24" i="13"/>
  <c r="O25" i="13"/>
  <c r="AM25" i="13"/>
  <c r="O26" i="13"/>
  <c r="AM26" i="13"/>
  <c r="O27" i="13"/>
  <c r="AM27" i="13"/>
  <c r="O28" i="13"/>
  <c r="AM28" i="13"/>
  <c r="O29" i="13"/>
  <c r="AM29" i="13"/>
  <c r="O30" i="13"/>
  <c r="AM30" i="13"/>
  <c r="O31" i="13"/>
  <c r="AA31" i="13"/>
  <c r="AE31" i="13"/>
  <c r="AS29" i="13" s="1"/>
  <c r="AU29" i="13" s="1"/>
  <c r="AI31" i="13"/>
  <c r="AM31" i="13" s="1"/>
  <c r="AT31" i="13"/>
  <c r="AH34" i="13" s="1"/>
  <c r="AH40" i="13" s="1"/>
  <c r="O32" i="13"/>
  <c r="E36" i="13"/>
  <c r="O36" i="13"/>
  <c r="AH36" i="13"/>
  <c r="AH38" i="13"/>
  <c r="O8" i="12"/>
  <c r="AM8" i="12"/>
  <c r="O9" i="12"/>
  <c r="AM9" i="12"/>
  <c r="O10" i="12"/>
  <c r="AM10" i="12"/>
  <c r="O11" i="12"/>
  <c r="AM11" i="12"/>
  <c r="O12" i="12"/>
  <c r="AM12" i="12"/>
  <c r="O13" i="12"/>
  <c r="AM13" i="12"/>
  <c r="O14" i="12"/>
  <c r="AM14" i="12"/>
  <c r="O15" i="12"/>
  <c r="AM15" i="12"/>
  <c r="O16" i="12"/>
  <c r="AM16" i="12"/>
  <c r="O17" i="12"/>
  <c r="AM17" i="12"/>
  <c r="O18" i="12"/>
  <c r="AM18" i="12"/>
  <c r="O19" i="12"/>
  <c r="AM19" i="12"/>
  <c r="O20" i="12"/>
  <c r="AM20" i="12"/>
  <c r="O21" i="12"/>
  <c r="AM21" i="12"/>
  <c r="O22" i="12"/>
  <c r="AM22" i="12"/>
  <c r="O23" i="12"/>
  <c r="AM23" i="12"/>
  <c r="O24" i="12"/>
  <c r="AM24" i="12"/>
  <c r="O25" i="12"/>
  <c r="AM25" i="12"/>
  <c r="O26" i="12"/>
  <c r="AM26" i="12"/>
  <c r="O27" i="12"/>
  <c r="AM27" i="12"/>
  <c r="O28" i="12"/>
  <c r="AM28" i="12"/>
  <c r="O29" i="12"/>
  <c r="AM29" i="12"/>
  <c r="O30" i="12"/>
  <c r="AM30" i="12"/>
  <c r="O31" i="12"/>
  <c r="AA31" i="12"/>
  <c r="AE31" i="12"/>
  <c r="AM31" i="12" s="1"/>
  <c r="AI31" i="12"/>
  <c r="AS30" i="12" s="1"/>
  <c r="AU30" i="12" s="1"/>
  <c r="AT31" i="12"/>
  <c r="O32" i="12"/>
  <c r="AH34" i="12"/>
  <c r="E36" i="12"/>
  <c r="O36" i="12"/>
  <c r="AH36" i="12"/>
  <c r="AH38" i="12"/>
  <c r="AH40" i="12" l="1"/>
  <c r="AS31" i="13"/>
  <c r="AU31" i="13" s="1"/>
  <c r="E34" i="13"/>
  <c r="O34" i="13"/>
  <c r="AS30" i="13"/>
  <c r="AU30" i="13" s="1"/>
  <c r="AS31" i="12"/>
  <c r="AU31" i="12" s="1"/>
  <c r="E34" i="12"/>
  <c r="O34" i="12"/>
  <c r="AS29" i="12"/>
  <c r="AU29" i="12" s="1"/>
  <c r="O8" i="11" l="1"/>
  <c r="AM8" i="11"/>
  <c r="O9" i="11"/>
  <c r="AM9" i="11"/>
  <c r="O10" i="11"/>
  <c r="AM10" i="11"/>
  <c r="O11" i="11"/>
  <c r="AM11" i="11"/>
  <c r="O12" i="11"/>
  <c r="AM12" i="11"/>
  <c r="O13" i="11"/>
  <c r="AM13" i="11"/>
  <c r="O14" i="11"/>
  <c r="AM14" i="11"/>
  <c r="O15" i="11"/>
  <c r="AM15" i="11"/>
  <c r="O16" i="11"/>
  <c r="AM16" i="11"/>
  <c r="O17" i="11"/>
  <c r="AM17" i="11"/>
  <c r="O18" i="11"/>
  <c r="AM18" i="11"/>
  <c r="O19" i="11"/>
  <c r="AM19" i="11"/>
  <c r="O20" i="11"/>
  <c r="AM20" i="11"/>
  <c r="O21" i="11"/>
  <c r="AM21" i="11"/>
  <c r="O22" i="11"/>
  <c r="AM22" i="11"/>
  <c r="O23" i="11"/>
  <c r="AM23" i="11"/>
  <c r="O24" i="11"/>
  <c r="AM24" i="11"/>
  <c r="O25" i="11"/>
  <c r="AM25" i="11"/>
  <c r="O26" i="11"/>
  <c r="AM26" i="11"/>
  <c r="O27" i="11"/>
  <c r="AM27" i="11"/>
  <c r="O28" i="11"/>
  <c r="AM28" i="11"/>
  <c r="O29" i="11"/>
  <c r="AM29" i="11"/>
  <c r="O30" i="11"/>
  <c r="AM30" i="11"/>
  <c r="O31" i="11"/>
  <c r="AA31" i="11"/>
  <c r="O36" i="11" s="1"/>
  <c r="AE31" i="11"/>
  <c r="AS29" i="11" s="1"/>
  <c r="AU29" i="11" s="1"/>
  <c r="AI31" i="11"/>
  <c r="AT31" i="11"/>
  <c r="O32" i="11"/>
  <c r="AH34" i="11"/>
  <c r="AH36" i="11"/>
  <c r="AH38" i="11"/>
  <c r="O8" i="10"/>
  <c r="AM8" i="10"/>
  <c r="O9" i="10"/>
  <c r="AM9" i="10"/>
  <c r="O10" i="10"/>
  <c r="AM10" i="10"/>
  <c r="O11" i="10"/>
  <c r="AM11" i="10"/>
  <c r="O12" i="10"/>
  <c r="AM12" i="10"/>
  <c r="O13" i="10"/>
  <c r="AM13" i="10"/>
  <c r="O14" i="10"/>
  <c r="AM14" i="10"/>
  <c r="O15" i="10"/>
  <c r="AM15" i="10"/>
  <c r="O16" i="10"/>
  <c r="AM16" i="10"/>
  <c r="O17" i="10"/>
  <c r="AM17" i="10"/>
  <c r="O18" i="10"/>
  <c r="AM18" i="10"/>
  <c r="O19" i="10"/>
  <c r="AM19" i="10"/>
  <c r="O20" i="10"/>
  <c r="AM20" i="10"/>
  <c r="O21" i="10"/>
  <c r="AM21" i="10"/>
  <c r="O22" i="10"/>
  <c r="AM22" i="10"/>
  <c r="O23" i="10"/>
  <c r="AM23" i="10"/>
  <c r="O24" i="10"/>
  <c r="AM24" i="10"/>
  <c r="O25" i="10"/>
  <c r="AM25" i="10"/>
  <c r="O26" i="10"/>
  <c r="AM26" i="10"/>
  <c r="O27" i="10"/>
  <c r="AM27" i="10"/>
  <c r="O28" i="10"/>
  <c r="AM28" i="10"/>
  <c r="O29" i="10"/>
  <c r="AM29" i="10"/>
  <c r="O30" i="10"/>
  <c r="AM30" i="10"/>
  <c r="O31" i="10"/>
  <c r="AA31" i="10"/>
  <c r="E36" i="10" s="1"/>
  <c r="AE31" i="10"/>
  <c r="AI31" i="10"/>
  <c r="AS30" i="10" s="1"/>
  <c r="AU30" i="10" s="1"/>
  <c r="AT31" i="10"/>
  <c r="AH34" i="10" s="1"/>
  <c r="O32" i="10"/>
  <c r="AH36" i="10"/>
  <c r="AH38" i="10"/>
  <c r="AH40" i="10" l="1"/>
  <c r="AM31" i="10"/>
  <c r="O36" i="10"/>
  <c r="AM31" i="11"/>
  <c r="E34" i="11" s="1"/>
  <c r="E36" i="11"/>
  <c r="AS31" i="11"/>
  <c r="AU31" i="11" s="1"/>
  <c r="AS30" i="11"/>
  <c r="AU30" i="11" s="1"/>
  <c r="AS31" i="10"/>
  <c r="AU31" i="10" s="1"/>
  <c r="E34" i="10"/>
  <c r="O34" i="10"/>
  <c r="AS29" i="10"/>
  <c r="AU29" i="10" s="1"/>
  <c r="O34" i="11" l="1"/>
  <c r="AH40" i="11"/>
  <c r="O8" i="9"/>
  <c r="AM8" i="9"/>
  <c r="O9" i="9"/>
  <c r="AM9" i="9"/>
  <c r="O10" i="9"/>
  <c r="AM10" i="9"/>
  <c r="O11" i="9"/>
  <c r="AM11" i="9"/>
  <c r="O12" i="9"/>
  <c r="AM12" i="9"/>
  <c r="O13" i="9"/>
  <c r="AM13" i="9"/>
  <c r="O14" i="9"/>
  <c r="AM14" i="9"/>
  <c r="O15" i="9"/>
  <c r="AM15" i="9"/>
  <c r="O16" i="9"/>
  <c r="AM16" i="9"/>
  <c r="O17" i="9"/>
  <c r="AM17" i="9"/>
  <c r="O18" i="9"/>
  <c r="AM18" i="9"/>
  <c r="O19" i="9"/>
  <c r="AM19" i="9"/>
  <c r="O20" i="9"/>
  <c r="AM20" i="9"/>
  <c r="O21" i="9"/>
  <c r="AM21" i="9"/>
  <c r="O22" i="9"/>
  <c r="AM22" i="9"/>
  <c r="O23" i="9"/>
  <c r="AM23" i="9"/>
  <c r="O24" i="9"/>
  <c r="AM24" i="9"/>
  <c r="O25" i="9"/>
  <c r="AM25" i="9"/>
  <c r="O26" i="9"/>
  <c r="AM26" i="9"/>
  <c r="O27" i="9"/>
  <c r="AM27" i="9"/>
  <c r="O28" i="9"/>
  <c r="AM28" i="9"/>
  <c r="O29" i="9"/>
  <c r="AM29" i="9"/>
  <c r="O30" i="9"/>
  <c r="AM30" i="9"/>
  <c r="O31" i="9"/>
  <c r="AA31" i="9"/>
  <c r="AE31" i="9"/>
  <c r="AS29" i="9" s="1"/>
  <c r="AU29" i="9" s="1"/>
  <c r="AI31" i="9"/>
  <c r="AM31" i="9" s="1"/>
  <c r="AT31" i="9"/>
  <c r="AH34" i="9" s="1"/>
  <c r="O32" i="9"/>
  <c r="E36" i="9"/>
  <c r="O36" i="9"/>
  <c r="AH36" i="9"/>
  <c r="AH38" i="9"/>
  <c r="O8" i="8"/>
  <c r="AM8" i="8"/>
  <c r="O9" i="8"/>
  <c r="AM9" i="8"/>
  <c r="O10" i="8"/>
  <c r="AM10" i="8"/>
  <c r="O11" i="8"/>
  <c r="AM11" i="8"/>
  <c r="O12" i="8"/>
  <c r="AM12" i="8"/>
  <c r="O13" i="8"/>
  <c r="AM13" i="8"/>
  <c r="O14" i="8"/>
  <c r="AM14" i="8"/>
  <c r="O15" i="8"/>
  <c r="AM15" i="8"/>
  <c r="O16" i="8"/>
  <c r="AM16" i="8"/>
  <c r="O17" i="8"/>
  <c r="AM17" i="8"/>
  <c r="O18" i="8"/>
  <c r="AM18" i="8"/>
  <c r="O19" i="8"/>
  <c r="AM19" i="8"/>
  <c r="O20" i="8"/>
  <c r="AM20" i="8"/>
  <c r="O21" i="8"/>
  <c r="AM21" i="8"/>
  <c r="O22" i="8"/>
  <c r="AM22" i="8"/>
  <c r="O23" i="8"/>
  <c r="AM23" i="8"/>
  <c r="O24" i="8"/>
  <c r="AM24" i="8"/>
  <c r="O25" i="8"/>
  <c r="AM25" i="8"/>
  <c r="O26" i="8"/>
  <c r="AM26" i="8"/>
  <c r="O27" i="8"/>
  <c r="AM27" i="8"/>
  <c r="O28" i="8"/>
  <c r="AM28" i="8"/>
  <c r="O29" i="8"/>
  <c r="AM29" i="8"/>
  <c r="O30" i="8"/>
  <c r="AM30" i="8"/>
  <c r="O31" i="8"/>
  <c r="AA31" i="8"/>
  <c r="E36" i="8" s="1"/>
  <c r="AE31" i="8"/>
  <c r="AM31" i="8" s="1"/>
  <c r="AI31" i="8"/>
  <c r="AS30" i="8" s="1"/>
  <c r="AU30" i="8" s="1"/>
  <c r="AT31" i="8"/>
  <c r="AH34" i="8" s="1"/>
  <c r="O32" i="8"/>
  <c r="AH36" i="8"/>
  <c r="AH38" i="8"/>
  <c r="O36" i="8" l="1"/>
  <c r="AH40" i="8"/>
  <c r="AS31" i="9"/>
  <c r="AU31" i="9" s="1"/>
  <c r="AH40" i="9"/>
  <c r="O34" i="9"/>
  <c r="E34" i="9"/>
  <c r="AS30" i="9"/>
  <c r="AU30" i="9" s="1"/>
  <c r="AS31" i="8"/>
  <c r="AU31" i="8" s="1"/>
  <c r="E34" i="8"/>
  <c r="O34" i="8"/>
  <c r="AS29" i="8"/>
  <c r="AU29" i="8" s="1"/>
  <c r="O8" i="7" l="1"/>
  <c r="AM8" i="7"/>
  <c r="O9" i="7"/>
  <c r="AM9" i="7"/>
  <c r="O10" i="7"/>
  <c r="AM10" i="7"/>
  <c r="O11" i="7"/>
  <c r="AM11" i="7"/>
  <c r="O12" i="7"/>
  <c r="AM12" i="7"/>
  <c r="O13" i="7"/>
  <c r="AM13" i="7"/>
  <c r="O14" i="7"/>
  <c r="AM14" i="7"/>
  <c r="O15" i="7"/>
  <c r="AM15" i="7"/>
  <c r="O16" i="7"/>
  <c r="AM16" i="7"/>
  <c r="O17" i="7"/>
  <c r="AM17" i="7"/>
  <c r="O18" i="7"/>
  <c r="AM18" i="7"/>
  <c r="O19" i="7"/>
  <c r="AM19" i="7"/>
  <c r="O20" i="7"/>
  <c r="AM20" i="7"/>
  <c r="O21" i="7"/>
  <c r="AM21" i="7"/>
  <c r="O22" i="7"/>
  <c r="AM22" i="7"/>
  <c r="O23" i="7"/>
  <c r="AM23" i="7"/>
  <c r="O24" i="7"/>
  <c r="AM24" i="7"/>
  <c r="O25" i="7"/>
  <c r="AM25" i="7"/>
  <c r="O26" i="7"/>
  <c r="AM26" i="7"/>
  <c r="O27" i="7"/>
  <c r="AM27" i="7"/>
  <c r="O28" i="7"/>
  <c r="AM28" i="7"/>
  <c r="O29" i="7"/>
  <c r="AM29" i="7"/>
  <c r="O30" i="7"/>
  <c r="AM30" i="7"/>
  <c r="O31" i="7"/>
  <c r="AA31" i="7"/>
  <c r="O36" i="7" s="1"/>
  <c r="AE31" i="7"/>
  <c r="AM31" i="7" s="1"/>
  <c r="AI31" i="7"/>
  <c r="AS30" i="7" s="1"/>
  <c r="AU30" i="7" s="1"/>
  <c r="AT31" i="7"/>
  <c r="O32" i="7"/>
  <c r="AH34" i="7"/>
  <c r="AH40" i="7" s="1"/>
  <c r="AH36" i="7"/>
  <c r="AH38" i="7"/>
  <c r="O8" i="6"/>
  <c r="AM8" i="6"/>
  <c r="O9" i="6"/>
  <c r="AM9" i="6"/>
  <c r="O10" i="6"/>
  <c r="AM10" i="6"/>
  <c r="O11" i="6"/>
  <c r="AM11" i="6"/>
  <c r="O12" i="6"/>
  <c r="AM12" i="6"/>
  <c r="O13" i="6"/>
  <c r="AM13" i="6"/>
  <c r="O14" i="6"/>
  <c r="AM14" i="6"/>
  <c r="O15" i="6"/>
  <c r="AM15" i="6"/>
  <c r="O16" i="6"/>
  <c r="AM16" i="6"/>
  <c r="O17" i="6"/>
  <c r="AM17" i="6"/>
  <c r="O18" i="6"/>
  <c r="AM18" i="6"/>
  <c r="O19" i="6"/>
  <c r="AM19" i="6"/>
  <c r="O20" i="6"/>
  <c r="AM20" i="6"/>
  <c r="O21" i="6"/>
  <c r="AM21" i="6"/>
  <c r="O22" i="6"/>
  <c r="AM22" i="6"/>
  <c r="O23" i="6"/>
  <c r="AM23" i="6"/>
  <c r="O24" i="6"/>
  <c r="AM24" i="6"/>
  <c r="O25" i="6"/>
  <c r="AM25" i="6"/>
  <c r="O26" i="6"/>
  <c r="AM26" i="6"/>
  <c r="O27" i="6"/>
  <c r="AM27" i="6"/>
  <c r="O28" i="6"/>
  <c r="AM28" i="6"/>
  <c r="O29" i="6"/>
  <c r="AM29" i="6"/>
  <c r="O30" i="6"/>
  <c r="AM30" i="6"/>
  <c r="O31" i="6"/>
  <c r="AA31" i="6"/>
  <c r="AE31" i="6"/>
  <c r="AS29" i="6" s="1"/>
  <c r="AU29" i="6" s="1"/>
  <c r="AI31" i="6"/>
  <c r="AM31" i="6" s="1"/>
  <c r="AT31" i="6"/>
  <c r="AH34" i="6" s="1"/>
  <c r="AH40" i="6" s="1"/>
  <c r="O32" i="6"/>
  <c r="E36" i="6"/>
  <c r="O36" i="6"/>
  <c r="AH36" i="6"/>
  <c r="AH38" i="6"/>
  <c r="O8" i="5"/>
  <c r="AM8" i="5"/>
  <c r="O9" i="5"/>
  <c r="AM9" i="5"/>
  <c r="O10" i="5"/>
  <c r="AM10" i="5"/>
  <c r="O11" i="5"/>
  <c r="AM11" i="5"/>
  <c r="O12" i="5"/>
  <c r="AM12" i="5"/>
  <c r="O13" i="5"/>
  <c r="AM13" i="5"/>
  <c r="O14" i="5"/>
  <c r="AM14" i="5"/>
  <c r="O15" i="5"/>
  <c r="AM15" i="5"/>
  <c r="O16" i="5"/>
  <c r="AM16" i="5"/>
  <c r="O17" i="5"/>
  <c r="AM17" i="5"/>
  <c r="O18" i="5"/>
  <c r="AM18" i="5"/>
  <c r="O19" i="5"/>
  <c r="AM19" i="5"/>
  <c r="O20" i="5"/>
  <c r="AM20" i="5"/>
  <c r="O21" i="5"/>
  <c r="AM21" i="5"/>
  <c r="O22" i="5"/>
  <c r="AM22" i="5"/>
  <c r="O23" i="5"/>
  <c r="AM23" i="5"/>
  <c r="O24" i="5"/>
  <c r="AM24" i="5"/>
  <c r="O25" i="5"/>
  <c r="AM25" i="5"/>
  <c r="O26" i="5"/>
  <c r="AM26" i="5"/>
  <c r="O27" i="5"/>
  <c r="AM27" i="5"/>
  <c r="O28" i="5"/>
  <c r="AM28" i="5"/>
  <c r="O29" i="5"/>
  <c r="AM29" i="5"/>
  <c r="O30" i="5"/>
  <c r="AM30" i="5"/>
  <c r="O31" i="5"/>
  <c r="AA31" i="5"/>
  <c r="E36" i="5" s="1"/>
  <c r="AE31" i="5"/>
  <c r="AM31" i="5" s="1"/>
  <c r="AI31" i="5"/>
  <c r="AS30" i="5" s="1"/>
  <c r="AU30" i="5" s="1"/>
  <c r="AT31" i="5"/>
  <c r="AH34" i="5" s="1"/>
  <c r="O32" i="5"/>
  <c r="AH36" i="5"/>
  <c r="AH38" i="5"/>
  <c r="E36" i="7" l="1"/>
  <c r="AH40" i="5"/>
  <c r="AS31" i="7"/>
  <c r="AU31" i="7" s="1"/>
  <c r="O34" i="7"/>
  <c r="E34" i="7"/>
  <c r="AS29" i="7"/>
  <c r="AU29" i="7" s="1"/>
  <c r="AS31" i="6"/>
  <c r="AU31" i="6" s="1"/>
  <c r="O34" i="6"/>
  <c r="E34" i="6"/>
  <c r="AS30" i="6"/>
  <c r="AU30" i="6" s="1"/>
  <c r="O34" i="5"/>
  <c r="E34" i="5"/>
  <c r="AS31" i="5"/>
  <c r="AU31" i="5" s="1"/>
  <c r="AS29" i="5"/>
  <c r="AU29" i="5" s="1"/>
  <c r="O36" i="5"/>
</calcChain>
</file>

<file path=xl/sharedStrings.xml><?xml version="1.0" encoding="utf-8"?>
<sst xmlns="http://schemas.openxmlformats.org/spreadsheetml/2006/main" count="1212" uniqueCount="118">
  <si>
    <t>人</t>
    <rPh sb="0" eb="1">
      <t>ニン</t>
    </rPh>
    <phoneticPr fontId="5"/>
  </si>
  <si>
    <t>高齢化率</t>
    <rPh sb="0" eb="3">
      <t>コウレイカ</t>
    </rPh>
    <rPh sb="3" eb="4">
      <t>リツ</t>
    </rPh>
    <phoneticPr fontId="5"/>
  </si>
  <si>
    <t>人口には外国人住民も含んでいます。</t>
    <rPh sb="0" eb="2">
      <t>ジンコウ</t>
    </rPh>
    <rPh sb="4" eb="6">
      <t>ガイコク</t>
    </rPh>
    <rPh sb="6" eb="7">
      <t>ジン</t>
    </rPh>
    <rPh sb="7" eb="9">
      <t>ジュウミン</t>
    </rPh>
    <rPh sb="10" eb="11">
      <t>フク</t>
    </rPh>
    <phoneticPr fontId="5"/>
  </si>
  <si>
    <t>女</t>
    <rPh sb="0" eb="1">
      <t>オンナ</t>
    </rPh>
    <phoneticPr fontId="5"/>
  </si>
  <si>
    <t>※平成24年7月9日の住民基本台帳法の改正により，</t>
    <rPh sb="1" eb="3">
      <t>ヘイセイ</t>
    </rPh>
    <rPh sb="5" eb="6">
      <t>ネン</t>
    </rPh>
    <rPh sb="7" eb="8">
      <t>ガツ</t>
    </rPh>
    <rPh sb="9" eb="10">
      <t>ニチ</t>
    </rPh>
    <rPh sb="11" eb="13">
      <t>ジュウミン</t>
    </rPh>
    <rPh sb="13" eb="15">
      <t>キホン</t>
    </rPh>
    <rPh sb="15" eb="17">
      <t>ダイチョウ</t>
    </rPh>
    <rPh sb="17" eb="18">
      <t>ホウ</t>
    </rPh>
    <rPh sb="19" eb="21">
      <t>カイセイ</t>
    </rPh>
    <phoneticPr fontId="5"/>
  </si>
  <si>
    <t>男</t>
    <rPh sb="0" eb="1">
      <t>オトコ</t>
    </rPh>
    <phoneticPr fontId="5"/>
  </si>
  <si>
    <t>世帯</t>
    <rPh sb="0" eb="2">
      <t>セタイ</t>
    </rPh>
    <phoneticPr fontId="5"/>
  </si>
  <si>
    <t>前年より</t>
    <rPh sb="0" eb="2">
      <t>ゼンネン</t>
    </rPh>
    <phoneticPr fontId="5"/>
  </si>
  <si>
    <t>前月より</t>
    <rPh sb="0" eb="2">
      <t>ゼンゲツ</t>
    </rPh>
    <phoneticPr fontId="5"/>
  </si>
  <si>
    <t>６５歳以上人口</t>
    <rPh sb="2" eb="5">
      <t>サイイジョウ</t>
    </rPh>
    <rPh sb="5" eb="7">
      <t>ジンコウ</t>
    </rPh>
    <phoneticPr fontId="5"/>
  </si>
  <si>
    <t>福田町</t>
    <rPh sb="0" eb="3">
      <t>フクダチョウ</t>
    </rPh>
    <phoneticPr fontId="5"/>
  </si>
  <si>
    <t>計</t>
    <rPh sb="0" eb="1">
      <t>ケイ</t>
    </rPh>
    <phoneticPr fontId="5"/>
  </si>
  <si>
    <t>総　　　合　　　計</t>
    <rPh sb="0" eb="1">
      <t>ソウ</t>
    </rPh>
    <rPh sb="4" eb="5">
      <t>ゴウ</t>
    </rPh>
    <rPh sb="8" eb="9">
      <t>ケイ</t>
    </rPh>
    <phoneticPr fontId="5"/>
  </si>
  <si>
    <t>東野町</t>
    <rPh sb="0" eb="3">
      <t>ヒガシノチョウ</t>
    </rPh>
    <phoneticPr fontId="5"/>
  </si>
  <si>
    <t>忠海長浜三丁目</t>
    <rPh sb="0" eb="2">
      <t>タダノウミ</t>
    </rPh>
    <rPh sb="2" eb="4">
      <t>ナガハマ</t>
    </rPh>
    <rPh sb="4" eb="7">
      <t>サンチョウメ</t>
    </rPh>
    <phoneticPr fontId="5"/>
  </si>
  <si>
    <t>下野町</t>
    <rPh sb="0" eb="3">
      <t>シモノチョウ</t>
    </rPh>
    <phoneticPr fontId="5"/>
  </si>
  <si>
    <t>忠海長浜一丁目</t>
    <rPh sb="0" eb="2">
      <t>タダノウミ</t>
    </rPh>
    <rPh sb="2" eb="4">
      <t>ナガハマ</t>
    </rPh>
    <rPh sb="4" eb="7">
      <t>イッチョウメ</t>
    </rPh>
    <phoneticPr fontId="5"/>
  </si>
  <si>
    <t>田ノ浦三丁目</t>
    <rPh sb="0" eb="1">
      <t>タ</t>
    </rPh>
    <rPh sb="2" eb="3">
      <t>ウラ</t>
    </rPh>
    <rPh sb="3" eb="6">
      <t>サンチョウメ</t>
    </rPh>
    <phoneticPr fontId="5"/>
  </si>
  <si>
    <t>６５歳以上</t>
    <rPh sb="2" eb="5">
      <t>サイイジョウ</t>
    </rPh>
    <phoneticPr fontId="5"/>
  </si>
  <si>
    <t>総計</t>
    <rPh sb="0" eb="2">
      <t>ソウケイ</t>
    </rPh>
    <phoneticPr fontId="5"/>
  </si>
  <si>
    <t>忠海東町五丁目</t>
    <rPh sb="0" eb="2">
      <t>タダノウミ</t>
    </rPh>
    <rPh sb="2" eb="3">
      <t>ヒガシ</t>
    </rPh>
    <rPh sb="3" eb="4">
      <t>マチ</t>
    </rPh>
    <rPh sb="4" eb="7">
      <t>ゴチョウメ</t>
    </rPh>
    <phoneticPr fontId="5"/>
  </si>
  <si>
    <t>田ノ浦二丁目</t>
    <rPh sb="0" eb="1">
      <t>タ</t>
    </rPh>
    <rPh sb="2" eb="3">
      <t>ウラ</t>
    </rPh>
    <rPh sb="3" eb="6">
      <t>ニチョウメ</t>
    </rPh>
    <phoneticPr fontId="5"/>
  </si>
  <si>
    <t>忠海東町四丁目</t>
    <rPh sb="0" eb="2">
      <t>タダノウミ</t>
    </rPh>
    <rPh sb="2" eb="3">
      <t>ヒガシ</t>
    </rPh>
    <rPh sb="3" eb="4">
      <t>マチ</t>
    </rPh>
    <rPh sb="4" eb="7">
      <t>ヨンチョウメ</t>
    </rPh>
    <phoneticPr fontId="5"/>
  </si>
  <si>
    <t>田ノ浦一丁目</t>
    <rPh sb="0" eb="1">
      <t>タ</t>
    </rPh>
    <rPh sb="2" eb="3">
      <t>ウラ</t>
    </rPh>
    <rPh sb="3" eb="6">
      <t>イッチョウメ</t>
    </rPh>
    <phoneticPr fontId="5"/>
  </si>
  <si>
    <t>忠海東町三丁目</t>
    <rPh sb="0" eb="2">
      <t>タダノウミ</t>
    </rPh>
    <rPh sb="2" eb="3">
      <t>ヒガシ</t>
    </rPh>
    <rPh sb="3" eb="4">
      <t>マチ</t>
    </rPh>
    <rPh sb="4" eb="7">
      <t>サンチョウメ</t>
    </rPh>
    <phoneticPr fontId="5"/>
  </si>
  <si>
    <t>本町四丁目</t>
    <rPh sb="0" eb="2">
      <t>ホンマチ</t>
    </rPh>
    <rPh sb="2" eb="5">
      <t>ヨンチョウメ</t>
    </rPh>
    <phoneticPr fontId="5"/>
  </si>
  <si>
    <t>忠海東町二丁目</t>
    <rPh sb="0" eb="2">
      <t>タダノウミ</t>
    </rPh>
    <rPh sb="2" eb="3">
      <t>ヒガシ</t>
    </rPh>
    <rPh sb="3" eb="4">
      <t>マチ</t>
    </rPh>
    <rPh sb="4" eb="7">
      <t>ニチョウメ</t>
    </rPh>
    <phoneticPr fontId="5"/>
  </si>
  <si>
    <t>本町三丁目</t>
    <rPh sb="0" eb="2">
      <t>ホンマチ</t>
    </rPh>
    <rPh sb="2" eb="5">
      <t>サンチョウメ</t>
    </rPh>
    <phoneticPr fontId="5"/>
  </si>
  <si>
    <t>忠海東町一丁目</t>
    <rPh sb="0" eb="2">
      <t>タダノウミ</t>
    </rPh>
    <rPh sb="2" eb="3">
      <t>ヒガシ</t>
    </rPh>
    <rPh sb="3" eb="4">
      <t>マチ</t>
    </rPh>
    <rPh sb="4" eb="7">
      <t>イッチョウメ</t>
    </rPh>
    <phoneticPr fontId="5"/>
  </si>
  <si>
    <t>本町二丁目</t>
    <rPh sb="0" eb="2">
      <t>ホンマチ</t>
    </rPh>
    <rPh sb="2" eb="5">
      <t>ニチョウメ</t>
    </rPh>
    <phoneticPr fontId="5"/>
  </si>
  <si>
    <t>忠海床浦四丁目</t>
    <rPh sb="0" eb="2">
      <t>タダノウミ</t>
    </rPh>
    <rPh sb="2" eb="4">
      <t>トコウラ</t>
    </rPh>
    <rPh sb="4" eb="7">
      <t>ヨンチョウメ</t>
    </rPh>
    <phoneticPr fontId="5"/>
  </si>
  <si>
    <t>本町一丁目</t>
    <rPh sb="0" eb="2">
      <t>ホンマチ</t>
    </rPh>
    <rPh sb="2" eb="5">
      <t>イッチョウメ</t>
    </rPh>
    <phoneticPr fontId="5"/>
  </si>
  <si>
    <t>忠海床浦三丁目</t>
    <rPh sb="0" eb="2">
      <t>タダノウミ</t>
    </rPh>
    <rPh sb="2" eb="4">
      <t>トコウラ</t>
    </rPh>
    <rPh sb="4" eb="7">
      <t>サンチョウメ</t>
    </rPh>
    <phoneticPr fontId="5"/>
  </si>
  <si>
    <t>港町五丁目</t>
    <rPh sb="0" eb="2">
      <t>ミナトマチ</t>
    </rPh>
    <rPh sb="2" eb="5">
      <t>ゴチョウメ</t>
    </rPh>
    <phoneticPr fontId="5"/>
  </si>
  <si>
    <t>忠海床浦二丁目</t>
    <rPh sb="0" eb="2">
      <t>タダノウミ</t>
    </rPh>
    <rPh sb="2" eb="4">
      <t>トコウラ</t>
    </rPh>
    <rPh sb="4" eb="7">
      <t>ニチョウメ</t>
    </rPh>
    <phoneticPr fontId="5"/>
  </si>
  <si>
    <t>港町四丁目</t>
    <rPh sb="0" eb="2">
      <t>ミナトマチ</t>
    </rPh>
    <rPh sb="2" eb="5">
      <t>ヨンチョウメ</t>
    </rPh>
    <phoneticPr fontId="5"/>
  </si>
  <si>
    <t>忠海床浦一丁目</t>
    <rPh sb="0" eb="2">
      <t>タダノウミ</t>
    </rPh>
    <rPh sb="2" eb="4">
      <t>トコウラ</t>
    </rPh>
    <rPh sb="4" eb="7">
      <t>イッチョウメ</t>
    </rPh>
    <phoneticPr fontId="5"/>
  </si>
  <si>
    <t>港町三丁目</t>
    <rPh sb="0" eb="2">
      <t>ミナトマチ</t>
    </rPh>
    <rPh sb="2" eb="5">
      <t>サンチョウメ</t>
    </rPh>
    <phoneticPr fontId="5"/>
  </si>
  <si>
    <t>忠海中町四丁目</t>
    <rPh sb="0" eb="2">
      <t>タダノウミ</t>
    </rPh>
    <rPh sb="2" eb="4">
      <t>ナカマチ</t>
    </rPh>
    <rPh sb="4" eb="7">
      <t>ヨンチョウメ</t>
    </rPh>
    <phoneticPr fontId="5"/>
  </si>
  <si>
    <t>港町二丁目</t>
    <rPh sb="0" eb="2">
      <t>ミナトマチ</t>
    </rPh>
    <rPh sb="2" eb="5">
      <t>ニチョウメ</t>
    </rPh>
    <phoneticPr fontId="5"/>
  </si>
  <si>
    <t>忠海中町三丁目</t>
    <rPh sb="0" eb="2">
      <t>タダノウミ</t>
    </rPh>
    <rPh sb="2" eb="4">
      <t>ナカマチ</t>
    </rPh>
    <rPh sb="4" eb="7">
      <t>サンチョウメ</t>
    </rPh>
    <phoneticPr fontId="5"/>
  </si>
  <si>
    <t>港町一丁目</t>
    <rPh sb="0" eb="2">
      <t>ミナトマチ</t>
    </rPh>
    <rPh sb="2" eb="5">
      <t>イッチョウメ</t>
    </rPh>
    <phoneticPr fontId="5"/>
  </si>
  <si>
    <t>忠海中町二丁目</t>
    <rPh sb="0" eb="2">
      <t>タダノウミ</t>
    </rPh>
    <rPh sb="2" eb="4">
      <t>ナカチョウ</t>
    </rPh>
    <rPh sb="4" eb="5">
      <t>ニ</t>
    </rPh>
    <rPh sb="5" eb="7">
      <t>チョウメ</t>
    </rPh>
    <phoneticPr fontId="5"/>
  </si>
  <si>
    <t>塩町四丁目</t>
    <rPh sb="0" eb="2">
      <t>シオマチ</t>
    </rPh>
    <rPh sb="2" eb="5">
      <t>ヨンチョウメ</t>
    </rPh>
    <phoneticPr fontId="5"/>
  </si>
  <si>
    <t>忠海中町一丁目</t>
    <rPh sb="0" eb="2">
      <t>タダノウミ</t>
    </rPh>
    <rPh sb="2" eb="4">
      <t>ナカマチ</t>
    </rPh>
    <rPh sb="4" eb="7">
      <t>イッチョウメ</t>
    </rPh>
    <phoneticPr fontId="5"/>
  </si>
  <si>
    <t>塩町三丁目</t>
    <rPh sb="0" eb="2">
      <t>シオマチ</t>
    </rPh>
    <rPh sb="2" eb="5">
      <t>サンチョウメ</t>
    </rPh>
    <phoneticPr fontId="5"/>
  </si>
  <si>
    <t>忠海町</t>
    <rPh sb="0" eb="3">
      <t>タダノウミチョウ</t>
    </rPh>
    <phoneticPr fontId="5"/>
  </si>
  <si>
    <t>塩町二丁目</t>
    <rPh sb="0" eb="2">
      <t>シオマチ</t>
    </rPh>
    <rPh sb="2" eb="5">
      <t>ニチョウメ</t>
    </rPh>
    <phoneticPr fontId="5"/>
  </si>
  <si>
    <t>吉名町</t>
    <rPh sb="0" eb="3">
      <t>ヨシナチョウ</t>
    </rPh>
    <phoneticPr fontId="5"/>
  </si>
  <si>
    <t>塩町一丁目</t>
    <rPh sb="0" eb="2">
      <t>シオマチ</t>
    </rPh>
    <rPh sb="2" eb="3">
      <t>イチ</t>
    </rPh>
    <rPh sb="3" eb="5">
      <t>チョウメ</t>
    </rPh>
    <phoneticPr fontId="5"/>
  </si>
  <si>
    <t>仁賀町</t>
    <rPh sb="0" eb="3">
      <t>ニカチョウ</t>
    </rPh>
    <phoneticPr fontId="5"/>
  </si>
  <si>
    <t>中央五丁目</t>
    <rPh sb="0" eb="2">
      <t>チュウオウ</t>
    </rPh>
    <rPh sb="2" eb="3">
      <t>ゴ</t>
    </rPh>
    <rPh sb="3" eb="5">
      <t>チョウメ</t>
    </rPh>
    <phoneticPr fontId="5"/>
  </si>
  <si>
    <t>田万里町</t>
    <rPh sb="0" eb="4">
      <t>タマリチョウ</t>
    </rPh>
    <phoneticPr fontId="5"/>
  </si>
  <si>
    <t>中央四丁目</t>
    <rPh sb="0" eb="2">
      <t>チュウオウ</t>
    </rPh>
    <rPh sb="2" eb="3">
      <t>４</t>
    </rPh>
    <rPh sb="3" eb="5">
      <t>チョウメ</t>
    </rPh>
    <phoneticPr fontId="5"/>
  </si>
  <si>
    <t>西野町</t>
    <rPh sb="0" eb="3">
      <t>ニシノチョウ</t>
    </rPh>
    <phoneticPr fontId="5"/>
  </si>
  <si>
    <t>中央三丁目</t>
    <rPh sb="0" eb="2">
      <t>チュウオウ</t>
    </rPh>
    <rPh sb="2" eb="5">
      <t>サンチョウメ</t>
    </rPh>
    <phoneticPr fontId="5"/>
  </si>
  <si>
    <t>新庄町</t>
    <rPh sb="0" eb="3">
      <t>シンジョウチョウ</t>
    </rPh>
    <phoneticPr fontId="5"/>
  </si>
  <si>
    <t>中央二丁目</t>
    <rPh sb="0" eb="2">
      <t>チュウオウ</t>
    </rPh>
    <rPh sb="2" eb="3">
      <t>ニ</t>
    </rPh>
    <rPh sb="3" eb="5">
      <t>チョウメ</t>
    </rPh>
    <phoneticPr fontId="5"/>
  </si>
  <si>
    <t>小梨町</t>
    <rPh sb="0" eb="3">
      <t>オナシチョウ</t>
    </rPh>
    <phoneticPr fontId="5"/>
  </si>
  <si>
    <t>中央一丁目</t>
    <rPh sb="0" eb="2">
      <t>チュウオウ</t>
    </rPh>
    <rPh sb="2" eb="5">
      <t>イッチョウメ</t>
    </rPh>
    <phoneticPr fontId="5"/>
  </si>
  <si>
    <t>高崎町</t>
    <rPh sb="0" eb="2">
      <t>タカサキ</t>
    </rPh>
    <rPh sb="2" eb="3">
      <t>マチ</t>
    </rPh>
    <phoneticPr fontId="5"/>
  </si>
  <si>
    <t>竹原町</t>
    <rPh sb="0" eb="3">
      <t>タケハラチョウ</t>
    </rPh>
    <phoneticPr fontId="5"/>
  </si>
  <si>
    <t>世帯数</t>
    <rPh sb="0" eb="3">
      <t>セタイスウ</t>
    </rPh>
    <phoneticPr fontId="5"/>
  </si>
  <si>
    <t>大字名</t>
    <rPh sb="0" eb="2">
      <t>オオアザ</t>
    </rPh>
    <rPh sb="2" eb="3">
      <t>メイ</t>
    </rPh>
    <phoneticPr fontId="5"/>
  </si>
  <si>
    <t>面積</t>
    <rPh sb="0" eb="2">
      <t>メンセキ</t>
    </rPh>
    <phoneticPr fontId="5"/>
  </si>
  <si>
    <t>平成27年国勢調査</t>
    <rPh sb="0" eb="2">
      <t>ヘイセイ</t>
    </rPh>
    <rPh sb="4" eb="5">
      <t>ネン</t>
    </rPh>
    <rPh sb="5" eb="7">
      <t>コクセイ</t>
    </rPh>
    <rPh sb="7" eb="9">
      <t>チョウサ</t>
    </rPh>
    <phoneticPr fontId="5"/>
  </si>
  <si>
    <t>広島県竹原市</t>
    <rPh sb="0" eb="3">
      <t>ヒロシマケン</t>
    </rPh>
    <rPh sb="3" eb="6">
      <t>タケハラシ</t>
    </rPh>
    <phoneticPr fontId="5"/>
  </si>
  <si>
    <t>人 口 及 び 世 帯 数（日本人＋外国人）</t>
    <rPh sb="0" eb="1">
      <t>ヒト</t>
    </rPh>
    <rPh sb="2" eb="3">
      <t>クチ</t>
    </rPh>
    <rPh sb="4" eb="5">
      <t>オヨ</t>
    </rPh>
    <rPh sb="8" eb="9">
      <t>ヨ</t>
    </rPh>
    <rPh sb="10" eb="11">
      <t>オビ</t>
    </rPh>
    <rPh sb="12" eb="13">
      <t>カズ</t>
    </rPh>
    <rPh sb="14" eb="17">
      <t>ニホンジン</t>
    </rPh>
    <rPh sb="18" eb="20">
      <t>ガイコク</t>
    </rPh>
    <rPh sb="20" eb="21">
      <t>ジン</t>
    </rPh>
    <phoneticPr fontId="5"/>
  </si>
  <si>
    <t>死亡者数</t>
    <rPh sb="0" eb="3">
      <t>シボウシャ</t>
    </rPh>
    <rPh sb="3" eb="4">
      <t>スウ</t>
    </rPh>
    <phoneticPr fontId="5"/>
  </si>
  <si>
    <t>出生者数</t>
    <rPh sb="0" eb="2">
      <t>シュッショウ</t>
    </rPh>
    <rPh sb="2" eb="3">
      <t>シャ</t>
    </rPh>
    <rPh sb="3" eb="4">
      <t>スウ</t>
    </rPh>
    <phoneticPr fontId="5"/>
  </si>
  <si>
    <t>％</t>
    <phoneticPr fontId="5"/>
  </si>
  <si>
    <t xml:space="preserve">  </t>
    <phoneticPr fontId="5"/>
  </si>
  <si>
    <t>平成３０年４月３０日現在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</si>
  <si>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</si>
  <si>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</si>
  <si>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</si>
  <si>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平成３０年５月３１日現在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</si>
  <si>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</si>
  <si>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</si>
  <si>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</si>
  <si>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平成３０年６月３0日現在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</si>
  <si>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</si>
  <si>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</si>
  <si>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</si>
  <si>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平成３０年７月３１日現在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</si>
  <si>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</si>
  <si>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</si>
  <si>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</si>
  <si>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平成３０年８月３１日現在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</si>
  <si>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</si>
  <si>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</si>
  <si>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</si>
  <si>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平成３０年９月３０日現在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</si>
  <si>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</si>
  <si>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</si>
  <si>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</si>
  <si>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平成30年１０月３１日現在</t>
    <rPh sb="0" eb="2">
      <t>ヘイセイ</t>
    </rPh>
    <rPh sb="4" eb="5">
      <t>ネン</t>
    </rPh>
    <rPh sb="10" eb="11">
      <t>ニチ</t>
    </rPh>
    <rPh sb="11" eb="13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</si>
  <si>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</si>
  <si>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</si>
  <si>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</si>
  <si>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平成30年１1月３0日現在</t>
    <rPh sb="0" eb="2">
      <t>ヘイセイ</t>
    </rPh>
    <rPh sb="4" eb="5">
      <t>ネン</t>
    </rPh>
    <rPh sb="10" eb="11">
      <t>ニチ</t>
    </rPh>
    <rPh sb="11" eb="13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</si>
  <si>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</si>
  <si>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</si>
  <si>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</si>
  <si>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平成３０年１２月３１日現在</t>
    <rPh sb="0" eb="2">
      <t>ヘイセイ</t>
    </rPh>
    <rPh sb="4" eb="5">
      <t>ネン</t>
    </rPh>
    <rPh sb="10" eb="11">
      <t>ニチ</t>
    </rPh>
    <rPh sb="11" eb="13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</si>
  <si>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</si>
  <si>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</si>
  <si>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</si>
  <si>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平成３１年１月３１日現在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</si>
  <si>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</si>
  <si>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</si>
  <si>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</si>
  <si>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平成３１年２月２８日現在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</si>
  <si>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</si>
  <si>
    <t>％</t>
    <phoneticPr fontId="5"/>
  </si>
  <si>
    <t xml:space="preserve">  </t>
    <phoneticPr fontId="5"/>
  </si>
  <si>
    <t>平成３１年３月３１日現在</t>
    <rPh sb="0" eb="2">
      <t>ヘイセイ</t>
    </rPh>
    <rPh sb="4" eb="5">
      <t>ネン</t>
    </rPh>
    <rPh sb="9" eb="10">
      <t>ニチ</t>
    </rPh>
    <rPh sb="10" eb="12">
      <t>ゲンザイ</t>
    </rPh>
    <phoneticPr fontId="5"/>
  </si>
  <si>
    <t>ｋ㎡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</si>
</sst>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;&quot;▲ &quot;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5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91">
    <xf numFmtId="0" fontId="0" fillId="0" borderId="0" xfId="0">
      <alignment vertical="center"/>
    </xf>
    <xf numFmtId="38" fontId="4" fillId="0" borderId="0" xfId="1" applyFont="1">
      <alignment vertical="center"/>
    </xf>
    <xf numFmtId="38" fontId="4" fillId="0" borderId="0" xfId="1" applyFont="1" applyAlignment="1">
      <alignment horizontal="left" vertical="center" indent="1"/>
    </xf>
    <xf numFmtId="38" fontId="4" fillId="0" borderId="0" xfId="1" applyFont="1" applyAlignment="1">
      <alignment horizontal="right" vertical="center"/>
    </xf>
    <xf numFmtId="38" fontId="6" fillId="0" borderId="0" xfId="1" applyFont="1">
      <alignment vertical="center"/>
    </xf>
    <xf numFmtId="38" fontId="6" fillId="0" borderId="0" xfId="1" applyFont="1" applyAlignment="1">
      <alignment horizontal="center" vertical="center"/>
    </xf>
    <xf numFmtId="10" fontId="6" fillId="0" borderId="5" xfId="1" applyNumberFormat="1" applyFont="1" applyBorder="1">
      <alignment vertical="center"/>
    </xf>
    <xf numFmtId="38" fontId="6" fillId="0" borderId="5" xfId="1" applyFont="1" applyBorder="1">
      <alignment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vertical="center"/>
    </xf>
    <xf numFmtId="38" fontId="4" fillId="0" borderId="0" xfId="1" applyFont="1" applyAlignment="1">
      <alignment horizontal="center" vertical="center"/>
    </xf>
    <xf numFmtId="38" fontId="7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left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left" vertical="center"/>
    </xf>
    <xf numFmtId="38" fontId="6" fillId="0" borderId="5" xfId="1" applyFont="1" applyBorder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4" fillId="0" borderId="0" xfId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/>
    </xf>
    <xf numFmtId="0" fontId="4" fillId="0" borderId="0" xfId="2" applyNumberFormat="1" applyFont="1" applyAlignment="1">
      <alignment horizontal="right" vertical="center"/>
    </xf>
    <xf numFmtId="38" fontId="6" fillId="0" borderId="4" xfId="1" applyFont="1" applyBorder="1" applyAlignment="1">
      <alignment horizontal="right" vertical="center"/>
    </xf>
    <xf numFmtId="38" fontId="6" fillId="0" borderId="3" xfId="1" applyFont="1" applyBorder="1" applyAlignment="1">
      <alignment horizontal="right" vertical="center"/>
    </xf>
    <xf numFmtId="38" fontId="6" fillId="0" borderId="2" xfId="1" applyFont="1" applyBorder="1" applyAlignment="1">
      <alignment horizontal="right" vertical="center"/>
    </xf>
    <xf numFmtId="38" fontId="6" fillId="0" borderId="8" xfId="1" applyFont="1" applyBorder="1" applyAlignment="1">
      <alignment horizontal="left" vertical="center"/>
    </xf>
    <xf numFmtId="38" fontId="6" fillId="0" borderId="0" xfId="1" applyFont="1" applyBorder="1" applyAlignment="1">
      <alignment horizontal="left" vertical="center"/>
    </xf>
    <xf numFmtId="38" fontId="6" fillId="0" borderId="7" xfId="1" applyFont="1" applyBorder="1" applyAlignment="1">
      <alignment horizontal="left" vertical="center"/>
    </xf>
    <xf numFmtId="38" fontId="6" fillId="0" borderId="8" xfId="1" applyFont="1" applyBorder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38" fontId="6" fillId="0" borderId="7" xfId="1" applyFont="1" applyBorder="1" applyAlignment="1">
      <alignment horizontal="right" vertical="center"/>
    </xf>
    <xf numFmtId="38" fontId="6" fillId="0" borderId="1" xfId="1" applyFont="1" applyBorder="1" applyAlignment="1">
      <alignment horizontal="right" vertical="center"/>
    </xf>
    <xf numFmtId="176" fontId="4" fillId="0" borderId="0" xfId="1" applyNumberFormat="1" applyFont="1" applyAlignment="1">
      <alignment horizontal="right" vertical="center" shrinkToFit="1"/>
    </xf>
    <xf numFmtId="38" fontId="6" fillId="0" borderId="8" xfId="1" applyNumberFormat="1" applyFont="1" applyBorder="1" applyAlignment="1">
      <alignment horizontal="right" vertical="center"/>
    </xf>
    <xf numFmtId="38" fontId="6" fillId="0" borderId="6" xfId="1" applyFont="1" applyBorder="1" applyAlignment="1">
      <alignment horizontal="right" vertical="center"/>
    </xf>
    <xf numFmtId="38" fontId="6" fillId="0" borderId="4" xfId="1" applyFont="1" applyBorder="1" applyAlignment="1">
      <alignment horizontal="left" vertical="center"/>
    </xf>
    <xf numFmtId="38" fontId="6" fillId="0" borderId="3" xfId="1" applyFont="1" applyBorder="1" applyAlignment="1">
      <alignment horizontal="left" vertical="center"/>
    </xf>
    <xf numFmtId="38" fontId="6" fillId="0" borderId="2" xfId="1" applyFont="1" applyBorder="1" applyAlignment="1">
      <alignment horizontal="left" vertical="center"/>
    </xf>
    <xf numFmtId="38" fontId="6" fillId="0" borderId="9" xfId="1" applyFont="1" applyBorder="1" applyAlignment="1">
      <alignment horizontal="right" vertical="center"/>
    </xf>
    <xf numFmtId="38" fontId="6" fillId="0" borderId="12" xfId="1" applyFont="1" applyBorder="1" applyAlignment="1">
      <alignment horizontal="right" vertical="center"/>
    </xf>
    <xf numFmtId="38" fontId="6" fillId="0" borderId="11" xfId="1" applyFont="1" applyBorder="1" applyAlignment="1">
      <alignment horizontal="right" vertical="center"/>
    </xf>
    <xf numFmtId="38" fontId="6" fillId="0" borderId="10" xfId="1" applyFont="1" applyBorder="1" applyAlignment="1">
      <alignment horizontal="right" vertical="center"/>
    </xf>
    <xf numFmtId="38" fontId="6" fillId="0" borderId="12" xfId="1" applyFont="1" applyBorder="1" applyAlignment="1">
      <alignment horizontal="left" vertical="center"/>
    </xf>
    <xf numFmtId="38" fontId="6" fillId="0" borderId="11" xfId="1" applyFont="1" applyBorder="1" applyAlignment="1">
      <alignment horizontal="left" vertical="center"/>
    </xf>
    <xf numFmtId="38" fontId="6" fillId="0" borderId="10" xfId="1" applyFont="1" applyBorder="1" applyAlignment="1">
      <alignment horizontal="left" vertical="center"/>
    </xf>
    <xf numFmtId="38" fontId="4" fillId="0" borderId="0" xfId="1" applyFont="1" applyAlignment="1">
      <alignment horizontal="left" vertical="center"/>
    </xf>
    <xf numFmtId="40" fontId="4" fillId="0" borderId="0" xfId="1" applyNumberFormat="1" applyFont="1" applyAlignment="1">
      <alignment horizontal="right" vertical="center"/>
    </xf>
    <xf numFmtId="38" fontId="6" fillId="0" borderId="15" xfId="1" applyFont="1" applyBorder="1" applyAlignment="1">
      <alignment horizontal="center" vertical="center"/>
    </xf>
    <xf numFmtId="38" fontId="6" fillId="0" borderId="14" xfId="1" applyFont="1" applyBorder="1" applyAlignment="1">
      <alignment horizontal="center" vertical="center"/>
    </xf>
    <xf numFmtId="38" fontId="6" fillId="0" borderId="13" xfId="1" applyFont="1" applyBorder="1" applyAlignment="1">
      <alignment horizontal="center" vertical="center"/>
    </xf>
    <xf numFmtId="38" fontId="6" fillId="0" borderId="5" xfId="1" applyFont="1" applyBorder="1" applyAlignment="1">
      <alignment horizontal="center" vertical="center"/>
    </xf>
    <xf numFmtId="38" fontId="8" fillId="0" borderId="0" xfId="1" applyFont="1" applyAlignment="1">
      <alignment horizontal="center" vertical="center"/>
    </xf>
    <xf numFmtId="38" fontId="4" fillId="0" borderId="0" xfId="1" applyFont="1" applyAlignment="1">
      <alignment horizontal="center" vertical="center"/>
    </xf>
  </cellXfs>
  <cellStyles count="65">
    <cellStyle name="パーセント 2" xfId="2"/>
    <cellStyle name="桁区切り 2" xfId="1"/>
    <cellStyle name="標準" xfId="0" builtinId="0"/>
    <cellStyle name="標準 10" xfId="3"/>
    <cellStyle name="標準 11" xfId="4"/>
    <cellStyle name="標準 12" xfId="5"/>
    <cellStyle name="標準 13" xfId="6"/>
    <cellStyle name="標準 14" xfId="7"/>
    <cellStyle name="標準 15" xfId="8"/>
    <cellStyle name="標準 16" xfId="9"/>
    <cellStyle name="標準 17" xfId="10"/>
    <cellStyle name="標準 18" xfId="11"/>
    <cellStyle name="標準 19" xfId="12"/>
    <cellStyle name="標準 2" xfId="13"/>
    <cellStyle name="標準 20" xfId="14"/>
    <cellStyle name="標準 21" xfId="15"/>
    <cellStyle name="標準 22" xfId="16"/>
    <cellStyle name="標準 23" xfId="17"/>
    <cellStyle name="標準 24" xfId="18"/>
    <cellStyle name="標準 25" xfId="19"/>
    <cellStyle name="標準 26" xfId="20"/>
    <cellStyle name="標準 27" xfId="21"/>
    <cellStyle name="標準 28" xfId="22"/>
    <cellStyle name="標準 29" xfId="23"/>
    <cellStyle name="標準 3" xfId="24"/>
    <cellStyle name="標準 30" xfId="25"/>
    <cellStyle name="標準 31" xfId="26"/>
    <cellStyle name="標準 32" xfId="27"/>
    <cellStyle name="標準 33" xfId="28"/>
    <cellStyle name="標準 34" xfId="29"/>
    <cellStyle name="標準 35" xfId="30"/>
    <cellStyle name="標準 36" xfId="31"/>
    <cellStyle name="標準 37" xfId="32"/>
    <cellStyle name="標準 38" xfId="33"/>
    <cellStyle name="標準 39" xfId="34"/>
    <cellStyle name="標準 4" xfId="35"/>
    <cellStyle name="標準 40" xfId="36"/>
    <cellStyle name="標準 41" xfId="37"/>
    <cellStyle name="標準 42" xfId="38"/>
    <cellStyle name="標準 43" xfId="39"/>
    <cellStyle name="標準 44" xfId="40"/>
    <cellStyle name="標準 45" xfId="41"/>
    <cellStyle name="標準 46" xfId="42"/>
    <cellStyle name="標準 47" xfId="43"/>
    <cellStyle name="標準 48" xfId="44"/>
    <cellStyle name="標準 49" xfId="45"/>
    <cellStyle name="標準 5" xfId="46"/>
    <cellStyle name="標準 50" xfId="47"/>
    <cellStyle name="標準 51" xfId="48"/>
    <cellStyle name="標準 52" xfId="49"/>
    <cellStyle name="標準 53" xfId="54"/>
    <cellStyle name="標準 54" xfId="55"/>
    <cellStyle name="標準 55" xfId="56"/>
    <cellStyle name="標準 56" xfId="57"/>
    <cellStyle name="標準 57" xfId="58"/>
    <cellStyle name="標準 58" xfId="59"/>
    <cellStyle name="標準 59" xfId="60"/>
    <cellStyle name="標準 6" xfId="50"/>
    <cellStyle name="標準 60" xfId="61"/>
    <cellStyle name="標準 61" xfId="62"/>
    <cellStyle name="標準 62" xfId="63"/>
    <cellStyle name="標準 63" xfId="64"/>
    <cellStyle name="標準 7" xfId="51"/>
    <cellStyle name="標準 8" xfId="52"/>
    <cellStyle name="標準 9" xfId="5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9" sqref="AT9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1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3"/>
      <c r="H3" s="3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11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11"/>
      <c r="H4" s="10"/>
      <c r="I4" s="57" t="s">
        <v>6</v>
      </c>
      <c r="J4" s="57"/>
      <c r="K4" s="57"/>
      <c r="L4" s="57">
        <v>11204</v>
      </c>
      <c r="M4" s="57"/>
      <c r="N4" s="57"/>
      <c r="O4" s="9"/>
      <c r="P4" s="9"/>
      <c r="Q4" s="83" t="s">
        <v>64</v>
      </c>
      <c r="R4" s="83"/>
      <c r="S4" s="83"/>
      <c r="T4" s="84">
        <v>118.23</v>
      </c>
      <c r="U4" s="84"/>
      <c r="V4" s="84"/>
      <c r="W4" s="84"/>
      <c r="X4" s="9" t="s">
        <v>73</v>
      </c>
      <c r="Y4" s="9"/>
      <c r="Z4" s="9"/>
      <c r="AF4" s="4"/>
      <c r="AH4" s="11"/>
      <c r="AK4" s="3"/>
      <c r="AL4" s="11"/>
      <c r="AM4" s="9"/>
      <c r="AP4" s="3"/>
    </row>
    <row r="5" spans="2:44" ht="18.75" customHeight="1" x14ac:dyDescent="0.15">
      <c r="Z5" s="11"/>
      <c r="AA5" s="11"/>
      <c r="AB5" s="11"/>
      <c r="AC5" s="11"/>
      <c r="AD5" s="57" t="s">
        <v>72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1731</v>
      </c>
      <c r="G8" s="78"/>
      <c r="H8" s="79"/>
      <c r="I8" s="77">
        <v>1804</v>
      </c>
      <c r="J8" s="78"/>
      <c r="K8" s="79"/>
      <c r="L8" s="77">
        <v>1986</v>
      </c>
      <c r="M8" s="78"/>
      <c r="N8" s="79"/>
      <c r="O8" s="77">
        <f t="shared" ref="O8:O32" si="0">I8+L8</f>
        <v>3790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483</v>
      </c>
      <c r="AB8" s="78"/>
      <c r="AC8" s="78"/>
      <c r="AD8" s="79"/>
      <c r="AE8" s="77">
        <v>531</v>
      </c>
      <c r="AF8" s="78"/>
      <c r="AG8" s="78"/>
      <c r="AH8" s="79"/>
      <c r="AI8" s="77">
        <v>587</v>
      </c>
      <c r="AJ8" s="78"/>
      <c r="AK8" s="78"/>
      <c r="AL8" s="79"/>
      <c r="AM8" s="76">
        <f t="shared" ref="AM8:AM31" si="1">AE8+AI8</f>
        <v>1118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100</v>
      </c>
      <c r="G9" s="67"/>
      <c r="H9" s="68"/>
      <c r="I9" s="66">
        <v>94</v>
      </c>
      <c r="J9" s="67"/>
      <c r="K9" s="68"/>
      <c r="L9" s="66">
        <v>75</v>
      </c>
      <c r="M9" s="67"/>
      <c r="N9" s="68"/>
      <c r="O9" s="66">
        <f t="shared" si="0"/>
        <v>169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62</v>
      </c>
      <c r="AF9" s="67"/>
      <c r="AG9" s="67"/>
      <c r="AH9" s="68"/>
      <c r="AI9" s="66">
        <v>68</v>
      </c>
      <c r="AJ9" s="67"/>
      <c r="AK9" s="67"/>
      <c r="AL9" s="68"/>
      <c r="AM9" s="72">
        <f t="shared" si="1"/>
        <v>130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225</v>
      </c>
      <c r="G10" s="67"/>
      <c r="H10" s="68"/>
      <c r="I10" s="66">
        <v>202</v>
      </c>
      <c r="J10" s="67"/>
      <c r="K10" s="68"/>
      <c r="L10" s="66">
        <v>217</v>
      </c>
      <c r="M10" s="67"/>
      <c r="N10" s="68"/>
      <c r="O10" s="66">
        <f t="shared" si="0"/>
        <v>419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276</v>
      </c>
      <c r="AB10" s="67"/>
      <c r="AC10" s="67"/>
      <c r="AD10" s="68"/>
      <c r="AE10" s="66">
        <v>287</v>
      </c>
      <c r="AF10" s="67"/>
      <c r="AG10" s="67"/>
      <c r="AH10" s="68"/>
      <c r="AI10" s="66">
        <v>314</v>
      </c>
      <c r="AJ10" s="67"/>
      <c r="AK10" s="67"/>
      <c r="AL10" s="68"/>
      <c r="AM10" s="72">
        <f t="shared" si="1"/>
        <v>601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104</v>
      </c>
      <c r="J11" s="67"/>
      <c r="K11" s="68"/>
      <c r="L11" s="66">
        <v>123</v>
      </c>
      <c r="M11" s="67"/>
      <c r="N11" s="68"/>
      <c r="O11" s="66">
        <f t="shared" si="0"/>
        <v>227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434</v>
      </c>
      <c r="AB11" s="67"/>
      <c r="AC11" s="67"/>
      <c r="AD11" s="68"/>
      <c r="AE11" s="66">
        <v>476</v>
      </c>
      <c r="AF11" s="67"/>
      <c r="AG11" s="67"/>
      <c r="AH11" s="68"/>
      <c r="AI11" s="66">
        <v>528</v>
      </c>
      <c r="AJ11" s="67"/>
      <c r="AK11" s="67"/>
      <c r="AL11" s="68"/>
      <c r="AM11" s="72">
        <f t="shared" si="1"/>
        <v>1004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154</v>
      </c>
      <c r="G12" s="67"/>
      <c r="H12" s="68"/>
      <c r="I12" s="66">
        <v>161</v>
      </c>
      <c r="J12" s="67"/>
      <c r="K12" s="68"/>
      <c r="L12" s="66">
        <v>159</v>
      </c>
      <c r="M12" s="67"/>
      <c r="N12" s="68"/>
      <c r="O12" s="66">
        <f t="shared" si="0"/>
        <v>320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170</v>
      </c>
      <c r="AB12" s="67"/>
      <c r="AC12" s="67"/>
      <c r="AD12" s="68"/>
      <c r="AE12" s="66">
        <v>173</v>
      </c>
      <c r="AF12" s="67"/>
      <c r="AG12" s="67"/>
      <c r="AH12" s="68"/>
      <c r="AI12" s="66">
        <v>196</v>
      </c>
      <c r="AJ12" s="67"/>
      <c r="AK12" s="67"/>
      <c r="AL12" s="68"/>
      <c r="AM12" s="72">
        <f t="shared" si="1"/>
        <v>369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93</v>
      </c>
      <c r="G13" s="67"/>
      <c r="H13" s="68"/>
      <c r="I13" s="66">
        <v>85</v>
      </c>
      <c r="J13" s="67"/>
      <c r="K13" s="68"/>
      <c r="L13" s="66">
        <v>90</v>
      </c>
      <c r="M13" s="67"/>
      <c r="N13" s="68"/>
      <c r="O13" s="66">
        <f t="shared" si="0"/>
        <v>175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134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269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1425</v>
      </c>
      <c r="AB14" s="67"/>
      <c r="AC14" s="67"/>
      <c r="AD14" s="68"/>
      <c r="AE14" s="66">
        <v>1381</v>
      </c>
      <c r="AF14" s="67"/>
      <c r="AG14" s="67"/>
      <c r="AH14" s="68"/>
      <c r="AI14" s="66">
        <v>1558</v>
      </c>
      <c r="AJ14" s="67"/>
      <c r="AK14" s="67"/>
      <c r="AL14" s="68"/>
      <c r="AM14" s="72">
        <f t="shared" si="1"/>
        <v>2939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253</v>
      </c>
      <c r="G15" s="67"/>
      <c r="H15" s="68"/>
      <c r="I15" s="66">
        <v>263</v>
      </c>
      <c r="J15" s="67"/>
      <c r="K15" s="68"/>
      <c r="L15" s="66">
        <v>292</v>
      </c>
      <c r="M15" s="67"/>
      <c r="N15" s="68"/>
      <c r="O15" s="66">
        <f t="shared" si="0"/>
        <v>555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3</v>
      </c>
      <c r="AF15" s="67"/>
      <c r="AG15" s="67"/>
      <c r="AH15" s="68"/>
      <c r="AI15" s="66">
        <v>12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246</v>
      </c>
      <c r="G16" s="67"/>
      <c r="H16" s="68"/>
      <c r="I16" s="66">
        <v>235</v>
      </c>
      <c r="J16" s="67"/>
      <c r="K16" s="68"/>
      <c r="L16" s="66">
        <v>264</v>
      </c>
      <c r="M16" s="67"/>
      <c r="N16" s="68"/>
      <c r="O16" s="66">
        <f t="shared" si="0"/>
        <v>499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55</v>
      </c>
      <c r="AB16" s="67"/>
      <c r="AC16" s="67"/>
      <c r="AD16" s="68"/>
      <c r="AE16" s="66">
        <v>46</v>
      </c>
      <c r="AF16" s="67"/>
      <c r="AG16" s="67"/>
      <c r="AH16" s="68"/>
      <c r="AI16" s="66">
        <v>58</v>
      </c>
      <c r="AJ16" s="67"/>
      <c r="AK16" s="67"/>
      <c r="AL16" s="68"/>
      <c r="AM16" s="72">
        <f t="shared" si="1"/>
        <v>104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112</v>
      </c>
      <c r="G17" s="67"/>
      <c r="H17" s="68"/>
      <c r="I17" s="66">
        <v>150</v>
      </c>
      <c r="J17" s="67"/>
      <c r="K17" s="68"/>
      <c r="L17" s="66">
        <v>172</v>
      </c>
      <c r="M17" s="67"/>
      <c r="N17" s="68"/>
      <c r="O17" s="66">
        <f t="shared" si="0"/>
        <v>322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262</v>
      </c>
      <c r="AB17" s="67"/>
      <c r="AC17" s="67"/>
      <c r="AD17" s="68"/>
      <c r="AE17" s="66">
        <v>233</v>
      </c>
      <c r="AF17" s="67"/>
      <c r="AG17" s="67"/>
      <c r="AH17" s="68"/>
      <c r="AI17" s="66">
        <v>280</v>
      </c>
      <c r="AJ17" s="67"/>
      <c r="AK17" s="67"/>
      <c r="AL17" s="68"/>
      <c r="AM17" s="72">
        <f t="shared" si="1"/>
        <v>513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149</v>
      </c>
      <c r="G18" s="67"/>
      <c r="H18" s="68"/>
      <c r="I18" s="66">
        <v>168</v>
      </c>
      <c r="J18" s="67"/>
      <c r="K18" s="68"/>
      <c r="L18" s="66">
        <v>192</v>
      </c>
      <c r="M18" s="67"/>
      <c r="N18" s="68"/>
      <c r="O18" s="66">
        <f t="shared" si="0"/>
        <v>360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250</v>
      </c>
      <c r="AB18" s="67"/>
      <c r="AC18" s="67"/>
      <c r="AD18" s="68"/>
      <c r="AE18" s="66">
        <v>207</v>
      </c>
      <c r="AF18" s="67"/>
      <c r="AG18" s="67"/>
      <c r="AH18" s="68"/>
      <c r="AI18" s="66">
        <v>216</v>
      </c>
      <c r="AJ18" s="67"/>
      <c r="AK18" s="67"/>
      <c r="AL18" s="68"/>
      <c r="AM18" s="72">
        <f t="shared" si="1"/>
        <v>423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154</v>
      </c>
      <c r="G19" s="67"/>
      <c r="H19" s="68"/>
      <c r="I19" s="66">
        <v>141</v>
      </c>
      <c r="J19" s="67"/>
      <c r="K19" s="68"/>
      <c r="L19" s="66">
        <v>164</v>
      </c>
      <c r="M19" s="67"/>
      <c r="N19" s="68"/>
      <c r="O19" s="66">
        <f t="shared" si="0"/>
        <v>305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74</v>
      </c>
      <c r="G20" s="67"/>
      <c r="H20" s="68"/>
      <c r="I20" s="66">
        <v>71</v>
      </c>
      <c r="J20" s="67"/>
      <c r="K20" s="68"/>
      <c r="L20" s="66">
        <v>68</v>
      </c>
      <c r="M20" s="67"/>
      <c r="N20" s="68"/>
      <c r="O20" s="66">
        <f t="shared" si="0"/>
        <v>139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119</v>
      </c>
      <c r="AB20" s="67"/>
      <c r="AC20" s="67"/>
      <c r="AD20" s="68"/>
      <c r="AE20" s="66">
        <v>103</v>
      </c>
      <c r="AF20" s="67"/>
      <c r="AG20" s="67"/>
      <c r="AH20" s="68"/>
      <c r="AI20" s="66">
        <v>135</v>
      </c>
      <c r="AJ20" s="67"/>
      <c r="AK20" s="67"/>
      <c r="AL20" s="68"/>
      <c r="AM20" s="72">
        <f t="shared" si="1"/>
        <v>238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74</v>
      </c>
      <c r="G21" s="67"/>
      <c r="H21" s="68"/>
      <c r="I21" s="66">
        <v>46</v>
      </c>
      <c r="J21" s="67"/>
      <c r="K21" s="68"/>
      <c r="L21" s="66">
        <v>68</v>
      </c>
      <c r="M21" s="67"/>
      <c r="N21" s="68"/>
      <c r="O21" s="66">
        <f t="shared" si="0"/>
        <v>114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123</v>
      </c>
      <c r="AB21" s="67"/>
      <c r="AC21" s="67"/>
      <c r="AD21" s="68"/>
      <c r="AE21" s="66">
        <v>113</v>
      </c>
      <c r="AF21" s="67"/>
      <c r="AG21" s="67"/>
      <c r="AH21" s="68"/>
      <c r="AI21" s="66">
        <v>130</v>
      </c>
      <c r="AJ21" s="67"/>
      <c r="AK21" s="67"/>
      <c r="AL21" s="68"/>
      <c r="AM21" s="72">
        <f t="shared" si="1"/>
        <v>243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41</v>
      </c>
      <c r="G22" s="67"/>
      <c r="H22" s="68"/>
      <c r="I22" s="66">
        <v>38</v>
      </c>
      <c r="J22" s="67"/>
      <c r="K22" s="68"/>
      <c r="L22" s="66">
        <v>43</v>
      </c>
      <c r="M22" s="67"/>
      <c r="N22" s="68"/>
      <c r="O22" s="66">
        <f t="shared" si="0"/>
        <v>81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254</v>
      </c>
      <c r="AB22" s="67"/>
      <c r="AC22" s="67"/>
      <c r="AD22" s="68"/>
      <c r="AE22" s="66">
        <v>261</v>
      </c>
      <c r="AF22" s="67"/>
      <c r="AG22" s="67"/>
      <c r="AH22" s="68"/>
      <c r="AI22" s="66">
        <v>313</v>
      </c>
      <c r="AJ22" s="67"/>
      <c r="AK22" s="67"/>
      <c r="AL22" s="68"/>
      <c r="AM22" s="72">
        <f t="shared" si="1"/>
        <v>574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191</v>
      </c>
      <c r="G23" s="67"/>
      <c r="H23" s="68"/>
      <c r="I23" s="66">
        <v>169</v>
      </c>
      <c r="J23" s="67"/>
      <c r="K23" s="68"/>
      <c r="L23" s="66">
        <v>193</v>
      </c>
      <c r="M23" s="67"/>
      <c r="N23" s="68"/>
      <c r="O23" s="66">
        <f t="shared" si="0"/>
        <v>362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30</v>
      </c>
      <c r="AB23" s="67"/>
      <c r="AC23" s="67"/>
      <c r="AD23" s="68"/>
      <c r="AE23" s="66">
        <v>20</v>
      </c>
      <c r="AF23" s="67"/>
      <c r="AG23" s="67"/>
      <c r="AH23" s="68"/>
      <c r="AI23" s="66">
        <v>21</v>
      </c>
      <c r="AJ23" s="67"/>
      <c r="AK23" s="67"/>
      <c r="AL23" s="68"/>
      <c r="AM23" s="72">
        <f t="shared" si="1"/>
        <v>41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224</v>
      </c>
      <c r="G24" s="67"/>
      <c r="H24" s="68"/>
      <c r="I24" s="66">
        <v>245</v>
      </c>
      <c r="J24" s="67"/>
      <c r="K24" s="68"/>
      <c r="L24" s="66">
        <v>248</v>
      </c>
      <c r="M24" s="67"/>
      <c r="N24" s="68"/>
      <c r="O24" s="66">
        <f t="shared" si="0"/>
        <v>493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158</v>
      </c>
      <c r="AB24" s="67"/>
      <c r="AC24" s="67"/>
      <c r="AD24" s="68"/>
      <c r="AE24" s="66">
        <v>146</v>
      </c>
      <c r="AF24" s="67"/>
      <c r="AG24" s="67"/>
      <c r="AH24" s="68"/>
      <c r="AI24" s="66">
        <v>151</v>
      </c>
      <c r="AJ24" s="67"/>
      <c r="AK24" s="67"/>
      <c r="AL24" s="68"/>
      <c r="AM24" s="72">
        <f t="shared" si="1"/>
        <v>297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193</v>
      </c>
      <c r="G25" s="67"/>
      <c r="H25" s="68"/>
      <c r="I25" s="66">
        <v>179</v>
      </c>
      <c r="J25" s="67"/>
      <c r="K25" s="68"/>
      <c r="L25" s="66">
        <v>200</v>
      </c>
      <c r="M25" s="67"/>
      <c r="N25" s="68"/>
      <c r="O25" s="66">
        <f t="shared" si="0"/>
        <v>379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232</v>
      </c>
      <c r="AB25" s="67"/>
      <c r="AC25" s="67"/>
      <c r="AD25" s="68"/>
      <c r="AE25" s="66">
        <v>188</v>
      </c>
      <c r="AF25" s="67"/>
      <c r="AG25" s="67"/>
      <c r="AH25" s="68"/>
      <c r="AI25" s="66">
        <v>191</v>
      </c>
      <c r="AJ25" s="67"/>
      <c r="AK25" s="67"/>
      <c r="AL25" s="68"/>
      <c r="AM25" s="72">
        <f t="shared" si="1"/>
        <v>379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174</v>
      </c>
      <c r="G26" s="67"/>
      <c r="H26" s="68"/>
      <c r="I26" s="66">
        <v>169</v>
      </c>
      <c r="J26" s="67"/>
      <c r="K26" s="68"/>
      <c r="L26" s="66">
        <v>196</v>
      </c>
      <c r="M26" s="67"/>
      <c r="N26" s="68"/>
      <c r="O26" s="66">
        <f t="shared" si="0"/>
        <v>365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161</v>
      </c>
      <c r="AB26" s="67"/>
      <c r="AC26" s="67"/>
      <c r="AD26" s="68"/>
      <c r="AE26" s="66">
        <v>144</v>
      </c>
      <c r="AF26" s="67"/>
      <c r="AG26" s="67"/>
      <c r="AH26" s="68"/>
      <c r="AI26" s="66">
        <v>168</v>
      </c>
      <c r="AJ26" s="67"/>
      <c r="AK26" s="67"/>
      <c r="AL26" s="68"/>
      <c r="AM26" s="72">
        <f t="shared" si="1"/>
        <v>312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141</v>
      </c>
      <c r="G27" s="67"/>
      <c r="H27" s="68"/>
      <c r="I27" s="66">
        <v>131</v>
      </c>
      <c r="J27" s="67"/>
      <c r="K27" s="68"/>
      <c r="L27" s="66">
        <v>163</v>
      </c>
      <c r="M27" s="67"/>
      <c r="N27" s="68"/>
      <c r="O27" s="66">
        <f t="shared" si="0"/>
        <v>294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187</v>
      </c>
      <c r="AB27" s="67"/>
      <c r="AC27" s="67"/>
      <c r="AD27" s="68"/>
      <c r="AE27" s="66">
        <v>162</v>
      </c>
      <c r="AF27" s="67"/>
      <c r="AG27" s="67"/>
      <c r="AH27" s="68"/>
      <c r="AI27" s="66">
        <v>135</v>
      </c>
      <c r="AJ27" s="67"/>
      <c r="AK27" s="67"/>
      <c r="AL27" s="68"/>
      <c r="AM27" s="72">
        <f t="shared" si="1"/>
        <v>297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63</v>
      </c>
      <c r="G28" s="67"/>
      <c r="H28" s="68"/>
      <c r="I28" s="66">
        <v>53</v>
      </c>
      <c r="J28" s="67"/>
      <c r="K28" s="68"/>
      <c r="L28" s="66">
        <v>70</v>
      </c>
      <c r="M28" s="67"/>
      <c r="N28" s="68"/>
      <c r="O28" s="66">
        <f t="shared" si="0"/>
        <v>123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216</v>
      </c>
      <c r="AB28" s="67"/>
      <c r="AC28" s="67"/>
      <c r="AD28" s="68"/>
      <c r="AE28" s="66">
        <v>190</v>
      </c>
      <c r="AF28" s="67"/>
      <c r="AG28" s="67"/>
      <c r="AH28" s="68"/>
      <c r="AI28" s="66">
        <v>220</v>
      </c>
      <c r="AJ28" s="67"/>
      <c r="AK28" s="67"/>
      <c r="AL28" s="68"/>
      <c r="AM28" s="72">
        <f t="shared" si="1"/>
        <v>410</v>
      </c>
      <c r="AN28" s="72"/>
      <c r="AO28" s="72"/>
      <c r="AP28" s="72"/>
      <c r="AR28" s="8"/>
      <c r="AS28" s="8" t="s">
        <v>19</v>
      </c>
      <c r="AT28" s="8" t="s">
        <v>18</v>
      </c>
      <c r="AU28" s="8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84</v>
      </c>
      <c r="G29" s="67"/>
      <c r="H29" s="68"/>
      <c r="I29" s="66">
        <v>74</v>
      </c>
      <c r="J29" s="67"/>
      <c r="K29" s="68"/>
      <c r="L29" s="66">
        <v>95</v>
      </c>
      <c r="M29" s="67"/>
      <c r="N29" s="68"/>
      <c r="O29" s="66">
        <f t="shared" si="0"/>
        <v>169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229</v>
      </c>
      <c r="AB29" s="67"/>
      <c r="AC29" s="67"/>
      <c r="AD29" s="68"/>
      <c r="AE29" s="66">
        <v>244</v>
      </c>
      <c r="AF29" s="67"/>
      <c r="AG29" s="67"/>
      <c r="AH29" s="68"/>
      <c r="AI29" s="66">
        <v>186</v>
      </c>
      <c r="AJ29" s="67"/>
      <c r="AK29" s="67"/>
      <c r="AL29" s="68"/>
      <c r="AM29" s="72">
        <f t="shared" si="1"/>
        <v>430</v>
      </c>
      <c r="AN29" s="72"/>
      <c r="AO29" s="72"/>
      <c r="AP29" s="72"/>
      <c r="AR29" s="8" t="s">
        <v>5</v>
      </c>
      <c r="AS29" s="7">
        <f>AE31</f>
        <v>12386</v>
      </c>
      <c r="AT29" s="7">
        <v>4351</v>
      </c>
      <c r="AU29" s="6">
        <f>IF(OR(AS29=0,AT29=0),"",ROUNDDOWN(AT29/AS29,4))</f>
        <v>0.35120000000000001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1506</v>
      </c>
      <c r="G30" s="67"/>
      <c r="H30" s="68"/>
      <c r="I30" s="66">
        <v>1575</v>
      </c>
      <c r="J30" s="67"/>
      <c r="K30" s="68"/>
      <c r="L30" s="66">
        <v>1682</v>
      </c>
      <c r="M30" s="67"/>
      <c r="N30" s="68"/>
      <c r="O30" s="66">
        <f t="shared" si="0"/>
        <v>3257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43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8" t="s">
        <v>3</v>
      </c>
      <c r="AS30" s="7">
        <f>AI31</f>
        <v>13597</v>
      </c>
      <c r="AT30" s="7">
        <v>5919</v>
      </c>
      <c r="AU30" s="6">
        <f>IF(OR(AS30=0,AT30=0),"",ROUNDDOWN(AT30/AS30,4))</f>
        <v>0.43530000000000002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548</v>
      </c>
      <c r="G31" s="67"/>
      <c r="H31" s="68"/>
      <c r="I31" s="66">
        <v>581</v>
      </c>
      <c r="J31" s="67"/>
      <c r="K31" s="68"/>
      <c r="L31" s="66">
        <v>624</v>
      </c>
      <c r="M31" s="67"/>
      <c r="N31" s="68"/>
      <c r="O31" s="66">
        <f t="shared" si="0"/>
        <v>1205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12489</v>
      </c>
      <c r="AB31" s="67"/>
      <c r="AC31" s="67"/>
      <c r="AD31" s="68"/>
      <c r="AE31" s="66">
        <f>SUM(I8:K32,AE8:AH30)</f>
        <v>12386</v>
      </c>
      <c r="AF31" s="67"/>
      <c r="AG31" s="67"/>
      <c r="AH31" s="68"/>
      <c r="AI31" s="66">
        <f>SUM(L8:N32,AI8:AL30)</f>
        <v>13597</v>
      </c>
      <c r="AJ31" s="67"/>
      <c r="AK31" s="67"/>
      <c r="AL31" s="68"/>
      <c r="AM31" s="72">
        <f t="shared" si="1"/>
        <v>25983</v>
      </c>
      <c r="AN31" s="72"/>
      <c r="AO31" s="72"/>
      <c r="AP31" s="72"/>
      <c r="AR31" s="8" t="s">
        <v>11</v>
      </c>
      <c r="AS31" s="7">
        <f>AM31</f>
        <v>25983</v>
      </c>
      <c r="AT31" s="7">
        <f>AT29+AT30</f>
        <v>10270</v>
      </c>
      <c r="AU31" s="6">
        <f>IF(OR(AS31=0,AT31=0),"",ROUNDDOWN(AT31/AS31,4))</f>
        <v>0.3952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457</v>
      </c>
      <c r="G32" s="61"/>
      <c r="H32" s="62"/>
      <c r="I32" s="60">
        <v>440</v>
      </c>
      <c r="J32" s="61"/>
      <c r="K32" s="62"/>
      <c r="L32" s="60">
        <v>491</v>
      </c>
      <c r="M32" s="61"/>
      <c r="N32" s="62"/>
      <c r="O32" s="60">
        <f t="shared" si="0"/>
        <v>931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3" t="s">
        <v>8</v>
      </c>
      <c r="E34" s="70">
        <f>AM31-26038</f>
        <v>-55</v>
      </c>
      <c r="F34" s="70"/>
      <c r="G34" s="1" t="s">
        <v>0</v>
      </c>
      <c r="L34" s="1" t="s">
        <v>7</v>
      </c>
      <c r="O34" s="58">
        <f>AM31-26514</f>
        <v>-531</v>
      </c>
      <c r="P34" s="58"/>
      <c r="Q34" s="58"/>
      <c r="R34" s="58"/>
      <c r="S34" s="1" t="s">
        <v>0</v>
      </c>
      <c r="AG34" s="3" t="s">
        <v>9</v>
      </c>
      <c r="AH34" s="57">
        <f>AT31</f>
        <v>10270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3" t="s">
        <v>8</v>
      </c>
      <c r="E36" s="58">
        <f>AA31-12486</f>
        <v>3</v>
      </c>
      <c r="F36" s="58"/>
      <c r="G36" s="1" t="s">
        <v>6</v>
      </c>
      <c r="L36" s="1" t="s">
        <v>7</v>
      </c>
      <c r="O36" s="58">
        <f>AA31-12599</f>
        <v>-110</v>
      </c>
      <c r="P36" s="58"/>
      <c r="Q36" s="58"/>
      <c r="R36" s="58"/>
      <c r="S36" s="1" t="s">
        <v>6</v>
      </c>
      <c r="Y36" s="1" t="s">
        <v>71</v>
      </c>
      <c r="AG36" s="3" t="s">
        <v>5</v>
      </c>
      <c r="AH36" s="57">
        <f>AT29</f>
        <v>4351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3"/>
    </row>
    <row r="38" spans="3:39" s="1" customFormat="1" ht="18.75" customHeight="1" x14ac:dyDescent="0.15">
      <c r="C38" s="9" t="s">
        <v>4</v>
      </c>
      <c r="AG38" s="3" t="s">
        <v>3</v>
      </c>
      <c r="AH38" s="57">
        <f>AT30</f>
        <v>5919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3"/>
    </row>
    <row r="40" spans="3:39" s="1" customFormat="1" ht="18.75" customHeight="1" x14ac:dyDescent="0.15">
      <c r="C40" s="2" t="s">
        <v>2</v>
      </c>
      <c r="AG40" s="3" t="s">
        <v>1</v>
      </c>
      <c r="AH40" s="59">
        <f>IF(OR(AH34=0,AM31=0),"",ROUNDDOWN(AH34/AM31*100,2))</f>
        <v>39.520000000000003</v>
      </c>
      <c r="AI40" s="59"/>
      <c r="AJ40" s="59"/>
      <c r="AK40" s="59"/>
      <c r="AL40" s="59"/>
      <c r="AM40" s="1" t="s">
        <v>70</v>
      </c>
    </row>
    <row r="42" spans="3:39" s="1" customFormat="1" x14ac:dyDescent="0.15">
      <c r="C42" s="1" t="s">
        <v>69</v>
      </c>
      <c r="F42" s="57">
        <v>7</v>
      </c>
      <c r="G42" s="57"/>
      <c r="H42" s="57"/>
      <c r="I42" s="1" t="s">
        <v>0</v>
      </c>
      <c r="L42" s="1" t="s">
        <v>68</v>
      </c>
      <c r="Q42" s="57">
        <v>39</v>
      </c>
      <c r="R42" s="57"/>
      <c r="S42" s="57"/>
      <c r="T42" s="57"/>
      <c r="U42" s="57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AA8:AD8"/>
    <mergeCell ref="AE8:AH8"/>
    <mergeCell ref="AI8:AL8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B9:E9"/>
    <mergeCell ref="F9:H9"/>
    <mergeCell ref="I9:K9"/>
    <mergeCell ref="L9:N9"/>
    <mergeCell ref="O9:R9"/>
    <mergeCell ref="S9:Z9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A27:AD27"/>
    <mergeCell ref="AE27:AH27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I26:AL26"/>
    <mergeCell ref="O30:R30"/>
    <mergeCell ref="S30:Z30"/>
    <mergeCell ref="AA30:AD30"/>
    <mergeCell ref="AE30:AH30"/>
    <mergeCell ref="AI30:AL30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8:AL28"/>
    <mergeCell ref="AM26:AP26"/>
    <mergeCell ref="B27:E27"/>
    <mergeCell ref="F27:H27"/>
    <mergeCell ref="I27:K27"/>
    <mergeCell ref="L27:N27"/>
    <mergeCell ref="O27:R27"/>
    <mergeCell ref="S27:Z27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0:E30"/>
    <mergeCell ref="F30:H30"/>
    <mergeCell ref="I30:K30"/>
    <mergeCell ref="L30:N30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M30:AP30"/>
    <mergeCell ref="B31:E31"/>
    <mergeCell ref="F31:H31"/>
    <mergeCell ref="I31:K31"/>
    <mergeCell ref="L31:N31"/>
    <mergeCell ref="O31:R31"/>
    <mergeCell ref="S32:Z32"/>
    <mergeCell ref="AA32:AD32"/>
    <mergeCell ref="AE32:AH32"/>
    <mergeCell ref="AI32:AL32"/>
    <mergeCell ref="F42:H42"/>
    <mergeCell ref="Q42:U42"/>
    <mergeCell ref="E36:F36"/>
    <mergeCell ref="O36:R36"/>
    <mergeCell ref="AH36:AL36"/>
    <mergeCell ref="AH38:AL38"/>
    <mergeCell ref="AH40:AL40"/>
    <mergeCell ref="F32:H32"/>
    <mergeCell ref="I32:K32"/>
    <mergeCell ref="L32:N32"/>
    <mergeCell ref="O32:R32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zoomScaleSheetLayoutView="85" workbookViewId="0">
      <selection activeCell="AV8" sqref="AV8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8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45"/>
      <c r="H3" s="45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48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48"/>
      <c r="H4" s="10"/>
      <c r="I4" s="57" t="s">
        <v>6</v>
      </c>
      <c r="J4" s="57"/>
      <c r="K4" s="57"/>
      <c r="L4" s="57">
        <v>11204</v>
      </c>
      <c r="M4" s="57"/>
      <c r="N4" s="57"/>
      <c r="O4" s="46"/>
      <c r="P4" s="46"/>
      <c r="Q4" s="83" t="s">
        <v>64</v>
      </c>
      <c r="R4" s="83"/>
      <c r="S4" s="83"/>
      <c r="T4" s="84">
        <v>118.23</v>
      </c>
      <c r="U4" s="84"/>
      <c r="V4" s="84"/>
      <c r="W4" s="84"/>
      <c r="X4" s="46" t="s">
        <v>109</v>
      </c>
      <c r="Y4" s="46"/>
      <c r="Z4" s="46"/>
      <c r="AF4" s="4"/>
      <c r="AH4" s="48"/>
      <c r="AK4" s="45"/>
      <c r="AL4" s="48"/>
      <c r="AM4" s="46"/>
      <c r="AP4" s="45"/>
    </row>
    <row r="5" spans="2:44" ht="18.75" customHeight="1" x14ac:dyDescent="0.15">
      <c r="Z5" s="48"/>
      <c r="AA5" s="48"/>
      <c r="AB5" s="48"/>
      <c r="AC5" s="48"/>
      <c r="AD5" s="57" t="s">
        <v>108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1733</v>
      </c>
      <c r="G8" s="78"/>
      <c r="H8" s="79"/>
      <c r="I8" s="77">
        <v>1818</v>
      </c>
      <c r="J8" s="78"/>
      <c r="K8" s="79"/>
      <c r="L8" s="77">
        <v>1993</v>
      </c>
      <c r="M8" s="78"/>
      <c r="N8" s="79"/>
      <c r="O8" s="77">
        <f t="shared" ref="O8:O32" si="0">I8+L8</f>
        <v>3811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481</v>
      </c>
      <c r="AB8" s="78"/>
      <c r="AC8" s="78"/>
      <c r="AD8" s="79"/>
      <c r="AE8" s="77">
        <v>532</v>
      </c>
      <c r="AF8" s="78"/>
      <c r="AG8" s="78"/>
      <c r="AH8" s="79"/>
      <c r="AI8" s="77">
        <v>581</v>
      </c>
      <c r="AJ8" s="78"/>
      <c r="AK8" s="78"/>
      <c r="AL8" s="79"/>
      <c r="AM8" s="76">
        <f t="shared" ref="AM8:AM31" si="1">AE8+AI8</f>
        <v>1113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97</v>
      </c>
      <c r="G9" s="67"/>
      <c r="H9" s="68"/>
      <c r="I9" s="66">
        <v>92</v>
      </c>
      <c r="J9" s="67"/>
      <c r="K9" s="68"/>
      <c r="L9" s="66">
        <v>73</v>
      </c>
      <c r="M9" s="67"/>
      <c r="N9" s="68"/>
      <c r="O9" s="66">
        <f t="shared" si="0"/>
        <v>165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61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130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217</v>
      </c>
      <c r="G10" s="67"/>
      <c r="H10" s="68"/>
      <c r="I10" s="66">
        <v>193</v>
      </c>
      <c r="J10" s="67"/>
      <c r="K10" s="68"/>
      <c r="L10" s="66">
        <v>211</v>
      </c>
      <c r="M10" s="67"/>
      <c r="N10" s="68"/>
      <c r="O10" s="66">
        <f t="shared" si="0"/>
        <v>404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272</v>
      </c>
      <c r="AB10" s="67"/>
      <c r="AC10" s="67"/>
      <c r="AD10" s="68"/>
      <c r="AE10" s="66">
        <v>278</v>
      </c>
      <c r="AF10" s="67"/>
      <c r="AG10" s="67"/>
      <c r="AH10" s="68"/>
      <c r="AI10" s="66">
        <v>308</v>
      </c>
      <c r="AJ10" s="67"/>
      <c r="AK10" s="67"/>
      <c r="AL10" s="68"/>
      <c r="AM10" s="72">
        <f t="shared" si="1"/>
        <v>586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114</v>
      </c>
      <c r="G11" s="67"/>
      <c r="H11" s="68"/>
      <c r="I11" s="66">
        <v>105</v>
      </c>
      <c r="J11" s="67"/>
      <c r="K11" s="68"/>
      <c r="L11" s="66">
        <v>123</v>
      </c>
      <c r="M11" s="67"/>
      <c r="N11" s="68"/>
      <c r="O11" s="66">
        <f t="shared" si="0"/>
        <v>228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433</v>
      </c>
      <c r="AB11" s="67"/>
      <c r="AC11" s="67"/>
      <c r="AD11" s="68"/>
      <c r="AE11" s="66">
        <v>478</v>
      </c>
      <c r="AF11" s="67"/>
      <c r="AG11" s="67"/>
      <c r="AH11" s="68"/>
      <c r="AI11" s="66">
        <v>517</v>
      </c>
      <c r="AJ11" s="67"/>
      <c r="AK11" s="67"/>
      <c r="AL11" s="68"/>
      <c r="AM11" s="72">
        <f t="shared" si="1"/>
        <v>995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156</v>
      </c>
      <c r="G12" s="67"/>
      <c r="H12" s="68"/>
      <c r="I12" s="66">
        <v>162</v>
      </c>
      <c r="J12" s="67"/>
      <c r="K12" s="68"/>
      <c r="L12" s="66">
        <v>158</v>
      </c>
      <c r="M12" s="67"/>
      <c r="N12" s="68"/>
      <c r="O12" s="66">
        <f t="shared" si="0"/>
        <v>320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172</v>
      </c>
      <c r="AB12" s="67"/>
      <c r="AC12" s="67"/>
      <c r="AD12" s="68"/>
      <c r="AE12" s="66">
        <v>169</v>
      </c>
      <c r="AF12" s="67"/>
      <c r="AG12" s="67"/>
      <c r="AH12" s="68"/>
      <c r="AI12" s="66">
        <v>193</v>
      </c>
      <c r="AJ12" s="67"/>
      <c r="AK12" s="67"/>
      <c r="AL12" s="68"/>
      <c r="AM12" s="72">
        <f t="shared" si="1"/>
        <v>362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96</v>
      </c>
      <c r="G13" s="67"/>
      <c r="H13" s="68"/>
      <c r="I13" s="66">
        <v>86</v>
      </c>
      <c r="J13" s="67"/>
      <c r="K13" s="68"/>
      <c r="L13" s="66">
        <v>92</v>
      </c>
      <c r="M13" s="67"/>
      <c r="N13" s="68"/>
      <c r="O13" s="66">
        <f t="shared" si="0"/>
        <v>178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132</v>
      </c>
      <c r="AF13" s="67"/>
      <c r="AG13" s="67"/>
      <c r="AH13" s="68"/>
      <c r="AI13" s="66">
        <v>136</v>
      </c>
      <c r="AJ13" s="67"/>
      <c r="AK13" s="67"/>
      <c r="AL13" s="68"/>
      <c r="AM13" s="72">
        <f t="shared" si="1"/>
        <v>268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6</v>
      </c>
      <c r="G14" s="67"/>
      <c r="H14" s="68"/>
      <c r="I14" s="66">
        <v>6</v>
      </c>
      <c r="J14" s="67"/>
      <c r="K14" s="68"/>
      <c r="L14" s="66">
        <v>4</v>
      </c>
      <c r="M14" s="67"/>
      <c r="N14" s="68"/>
      <c r="O14" s="66">
        <f t="shared" si="0"/>
        <v>10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1401</v>
      </c>
      <c r="AB14" s="67"/>
      <c r="AC14" s="67"/>
      <c r="AD14" s="68"/>
      <c r="AE14" s="66">
        <v>1336</v>
      </c>
      <c r="AF14" s="67"/>
      <c r="AG14" s="67"/>
      <c r="AH14" s="68"/>
      <c r="AI14" s="66">
        <v>1519</v>
      </c>
      <c r="AJ14" s="67"/>
      <c r="AK14" s="67"/>
      <c r="AL14" s="68"/>
      <c r="AM14" s="72">
        <f t="shared" si="1"/>
        <v>2855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249</v>
      </c>
      <c r="G15" s="67"/>
      <c r="H15" s="68"/>
      <c r="I15" s="66">
        <v>256</v>
      </c>
      <c r="J15" s="67"/>
      <c r="K15" s="68"/>
      <c r="L15" s="66">
        <v>290</v>
      </c>
      <c r="M15" s="67"/>
      <c r="N15" s="68"/>
      <c r="O15" s="66">
        <f t="shared" si="0"/>
        <v>546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8</v>
      </c>
      <c r="AB15" s="67"/>
      <c r="AC15" s="67"/>
      <c r="AD15" s="68"/>
      <c r="AE15" s="66">
        <v>3</v>
      </c>
      <c r="AF15" s="67"/>
      <c r="AG15" s="67"/>
      <c r="AH15" s="68"/>
      <c r="AI15" s="66">
        <v>11</v>
      </c>
      <c r="AJ15" s="67"/>
      <c r="AK15" s="67"/>
      <c r="AL15" s="68"/>
      <c r="AM15" s="72">
        <f t="shared" si="1"/>
        <v>14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246</v>
      </c>
      <c r="G16" s="67"/>
      <c r="H16" s="68"/>
      <c r="I16" s="66">
        <v>229</v>
      </c>
      <c r="J16" s="67"/>
      <c r="K16" s="68"/>
      <c r="L16" s="66">
        <v>263</v>
      </c>
      <c r="M16" s="67"/>
      <c r="N16" s="68"/>
      <c r="O16" s="66">
        <f t="shared" si="0"/>
        <v>492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45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99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149</v>
      </c>
      <c r="J17" s="67"/>
      <c r="K17" s="68"/>
      <c r="L17" s="66">
        <v>173</v>
      </c>
      <c r="M17" s="67"/>
      <c r="N17" s="68"/>
      <c r="O17" s="66">
        <f t="shared" si="0"/>
        <v>322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255</v>
      </c>
      <c r="AB17" s="67"/>
      <c r="AC17" s="67"/>
      <c r="AD17" s="68"/>
      <c r="AE17" s="66">
        <v>233</v>
      </c>
      <c r="AF17" s="67"/>
      <c r="AG17" s="67"/>
      <c r="AH17" s="68"/>
      <c r="AI17" s="66">
        <v>271</v>
      </c>
      <c r="AJ17" s="67"/>
      <c r="AK17" s="67"/>
      <c r="AL17" s="68"/>
      <c r="AM17" s="72">
        <f t="shared" si="1"/>
        <v>504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148</v>
      </c>
      <c r="G18" s="67"/>
      <c r="H18" s="68"/>
      <c r="I18" s="66">
        <v>157</v>
      </c>
      <c r="J18" s="67"/>
      <c r="K18" s="68"/>
      <c r="L18" s="66">
        <v>190</v>
      </c>
      <c r="M18" s="67"/>
      <c r="N18" s="68"/>
      <c r="O18" s="66">
        <f t="shared" si="0"/>
        <v>347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247</v>
      </c>
      <c r="AB18" s="67"/>
      <c r="AC18" s="67"/>
      <c r="AD18" s="68"/>
      <c r="AE18" s="66">
        <v>204</v>
      </c>
      <c r="AF18" s="67"/>
      <c r="AG18" s="67"/>
      <c r="AH18" s="68"/>
      <c r="AI18" s="66">
        <v>216</v>
      </c>
      <c r="AJ18" s="67"/>
      <c r="AK18" s="67"/>
      <c r="AL18" s="68"/>
      <c r="AM18" s="72">
        <f t="shared" si="1"/>
        <v>420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153</v>
      </c>
      <c r="G19" s="67"/>
      <c r="H19" s="68"/>
      <c r="I19" s="66">
        <v>139</v>
      </c>
      <c r="J19" s="67"/>
      <c r="K19" s="68"/>
      <c r="L19" s="66">
        <v>165</v>
      </c>
      <c r="M19" s="67"/>
      <c r="N19" s="68"/>
      <c r="O19" s="66">
        <f t="shared" si="0"/>
        <v>304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75</v>
      </c>
      <c r="AB19" s="67"/>
      <c r="AC19" s="67"/>
      <c r="AD19" s="68"/>
      <c r="AE19" s="66">
        <v>53</v>
      </c>
      <c r="AF19" s="67"/>
      <c r="AG19" s="67"/>
      <c r="AH19" s="68"/>
      <c r="AI19" s="66">
        <v>68</v>
      </c>
      <c r="AJ19" s="67"/>
      <c r="AK19" s="67"/>
      <c r="AL19" s="68"/>
      <c r="AM19" s="72">
        <f t="shared" si="1"/>
        <v>121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76</v>
      </c>
      <c r="G20" s="67"/>
      <c r="H20" s="68"/>
      <c r="I20" s="66">
        <v>70</v>
      </c>
      <c r="J20" s="67"/>
      <c r="K20" s="68"/>
      <c r="L20" s="66">
        <v>71</v>
      </c>
      <c r="M20" s="67"/>
      <c r="N20" s="68"/>
      <c r="O20" s="66">
        <f t="shared" si="0"/>
        <v>141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115</v>
      </c>
      <c r="AB20" s="67"/>
      <c r="AC20" s="67"/>
      <c r="AD20" s="68"/>
      <c r="AE20" s="66">
        <v>99</v>
      </c>
      <c r="AF20" s="67"/>
      <c r="AG20" s="67"/>
      <c r="AH20" s="68"/>
      <c r="AI20" s="66">
        <v>131</v>
      </c>
      <c r="AJ20" s="67"/>
      <c r="AK20" s="67"/>
      <c r="AL20" s="68"/>
      <c r="AM20" s="72">
        <f t="shared" si="1"/>
        <v>230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76</v>
      </c>
      <c r="G21" s="67"/>
      <c r="H21" s="68"/>
      <c r="I21" s="66">
        <v>48</v>
      </c>
      <c r="J21" s="67"/>
      <c r="K21" s="68"/>
      <c r="L21" s="66">
        <v>69</v>
      </c>
      <c r="M21" s="67"/>
      <c r="N21" s="68"/>
      <c r="O21" s="66">
        <f t="shared" si="0"/>
        <v>117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118</v>
      </c>
      <c r="AB21" s="67"/>
      <c r="AC21" s="67"/>
      <c r="AD21" s="68"/>
      <c r="AE21" s="66">
        <v>106</v>
      </c>
      <c r="AF21" s="67"/>
      <c r="AG21" s="67"/>
      <c r="AH21" s="68"/>
      <c r="AI21" s="66">
        <v>122</v>
      </c>
      <c r="AJ21" s="67"/>
      <c r="AK21" s="67"/>
      <c r="AL21" s="68"/>
      <c r="AM21" s="72">
        <f t="shared" si="1"/>
        <v>228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39</v>
      </c>
      <c r="G22" s="67"/>
      <c r="H22" s="68"/>
      <c r="I22" s="66">
        <v>36</v>
      </c>
      <c r="J22" s="67"/>
      <c r="K22" s="68"/>
      <c r="L22" s="66">
        <v>39</v>
      </c>
      <c r="M22" s="67"/>
      <c r="N22" s="68"/>
      <c r="O22" s="66">
        <f t="shared" si="0"/>
        <v>75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253</v>
      </c>
      <c r="AB22" s="67"/>
      <c r="AC22" s="67"/>
      <c r="AD22" s="68"/>
      <c r="AE22" s="66">
        <v>256</v>
      </c>
      <c r="AF22" s="67"/>
      <c r="AG22" s="67"/>
      <c r="AH22" s="68"/>
      <c r="AI22" s="66">
        <v>301</v>
      </c>
      <c r="AJ22" s="67"/>
      <c r="AK22" s="67"/>
      <c r="AL22" s="68"/>
      <c r="AM22" s="72">
        <f t="shared" si="1"/>
        <v>557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191</v>
      </c>
      <c r="G23" s="67"/>
      <c r="H23" s="68"/>
      <c r="I23" s="66">
        <v>170</v>
      </c>
      <c r="J23" s="67"/>
      <c r="K23" s="68"/>
      <c r="L23" s="66">
        <v>194</v>
      </c>
      <c r="M23" s="67"/>
      <c r="N23" s="68"/>
      <c r="O23" s="66">
        <f t="shared" si="0"/>
        <v>364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21</v>
      </c>
      <c r="AB23" s="67"/>
      <c r="AC23" s="67"/>
      <c r="AD23" s="68"/>
      <c r="AE23" s="66">
        <v>17</v>
      </c>
      <c r="AF23" s="67"/>
      <c r="AG23" s="67"/>
      <c r="AH23" s="68"/>
      <c r="AI23" s="66">
        <v>14</v>
      </c>
      <c r="AJ23" s="67"/>
      <c r="AK23" s="67"/>
      <c r="AL23" s="68"/>
      <c r="AM23" s="72">
        <f t="shared" si="1"/>
        <v>31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224</v>
      </c>
      <c r="G24" s="67"/>
      <c r="H24" s="68"/>
      <c r="I24" s="66">
        <v>249</v>
      </c>
      <c r="J24" s="67"/>
      <c r="K24" s="68"/>
      <c r="L24" s="66">
        <v>247</v>
      </c>
      <c r="M24" s="67"/>
      <c r="N24" s="68"/>
      <c r="O24" s="66">
        <f t="shared" si="0"/>
        <v>496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152</v>
      </c>
      <c r="AB24" s="67"/>
      <c r="AC24" s="67"/>
      <c r="AD24" s="68"/>
      <c r="AE24" s="66">
        <v>136</v>
      </c>
      <c r="AF24" s="67"/>
      <c r="AG24" s="67"/>
      <c r="AH24" s="68"/>
      <c r="AI24" s="66">
        <v>146</v>
      </c>
      <c r="AJ24" s="67"/>
      <c r="AK24" s="67"/>
      <c r="AL24" s="68"/>
      <c r="AM24" s="72">
        <f t="shared" si="1"/>
        <v>282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187</v>
      </c>
      <c r="G25" s="67"/>
      <c r="H25" s="68"/>
      <c r="I25" s="66">
        <v>175</v>
      </c>
      <c r="J25" s="67"/>
      <c r="K25" s="68"/>
      <c r="L25" s="66">
        <v>190</v>
      </c>
      <c r="M25" s="67"/>
      <c r="N25" s="68"/>
      <c r="O25" s="66">
        <f t="shared" si="0"/>
        <v>365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237</v>
      </c>
      <c r="AB25" s="67"/>
      <c r="AC25" s="67"/>
      <c r="AD25" s="68"/>
      <c r="AE25" s="66">
        <v>190</v>
      </c>
      <c r="AF25" s="67"/>
      <c r="AG25" s="67"/>
      <c r="AH25" s="68"/>
      <c r="AI25" s="66">
        <v>196</v>
      </c>
      <c r="AJ25" s="67"/>
      <c r="AK25" s="67"/>
      <c r="AL25" s="68"/>
      <c r="AM25" s="72">
        <f t="shared" si="1"/>
        <v>386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172</v>
      </c>
      <c r="G26" s="67"/>
      <c r="H26" s="68"/>
      <c r="I26" s="66">
        <v>168</v>
      </c>
      <c r="J26" s="67"/>
      <c r="K26" s="68"/>
      <c r="L26" s="66">
        <v>192</v>
      </c>
      <c r="M26" s="67"/>
      <c r="N26" s="68"/>
      <c r="O26" s="66">
        <f t="shared" si="0"/>
        <v>360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159</v>
      </c>
      <c r="AB26" s="67"/>
      <c r="AC26" s="67"/>
      <c r="AD26" s="68"/>
      <c r="AE26" s="66">
        <v>144</v>
      </c>
      <c r="AF26" s="67"/>
      <c r="AG26" s="67"/>
      <c r="AH26" s="68"/>
      <c r="AI26" s="66">
        <v>164</v>
      </c>
      <c r="AJ26" s="67"/>
      <c r="AK26" s="67"/>
      <c r="AL26" s="68"/>
      <c r="AM26" s="72">
        <f t="shared" si="1"/>
        <v>308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139</v>
      </c>
      <c r="G27" s="67"/>
      <c r="H27" s="68"/>
      <c r="I27" s="66">
        <v>129</v>
      </c>
      <c r="J27" s="67"/>
      <c r="K27" s="68"/>
      <c r="L27" s="66">
        <v>161</v>
      </c>
      <c r="M27" s="67"/>
      <c r="N27" s="68"/>
      <c r="O27" s="66">
        <f t="shared" si="0"/>
        <v>290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189</v>
      </c>
      <c r="AB27" s="67"/>
      <c r="AC27" s="67"/>
      <c r="AD27" s="68"/>
      <c r="AE27" s="66">
        <v>162</v>
      </c>
      <c r="AF27" s="67"/>
      <c r="AG27" s="67"/>
      <c r="AH27" s="68"/>
      <c r="AI27" s="66">
        <v>134</v>
      </c>
      <c r="AJ27" s="67"/>
      <c r="AK27" s="67"/>
      <c r="AL27" s="68"/>
      <c r="AM27" s="72">
        <f t="shared" si="1"/>
        <v>296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62</v>
      </c>
      <c r="G28" s="67"/>
      <c r="H28" s="68"/>
      <c r="I28" s="66">
        <v>52</v>
      </c>
      <c r="J28" s="67"/>
      <c r="K28" s="68"/>
      <c r="L28" s="66">
        <v>69</v>
      </c>
      <c r="M28" s="67"/>
      <c r="N28" s="68"/>
      <c r="O28" s="66">
        <f t="shared" si="0"/>
        <v>121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214</v>
      </c>
      <c r="AB28" s="67"/>
      <c r="AC28" s="67"/>
      <c r="AD28" s="68"/>
      <c r="AE28" s="66">
        <v>189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407</v>
      </c>
      <c r="AN28" s="72"/>
      <c r="AO28" s="72"/>
      <c r="AP28" s="72"/>
      <c r="AR28" s="47"/>
      <c r="AS28" s="47" t="s">
        <v>19</v>
      </c>
      <c r="AT28" s="47" t="s">
        <v>18</v>
      </c>
      <c r="AU28" s="47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75</v>
      </c>
      <c r="J29" s="67"/>
      <c r="K29" s="68"/>
      <c r="L29" s="66">
        <v>93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224</v>
      </c>
      <c r="AB29" s="67"/>
      <c r="AC29" s="67"/>
      <c r="AD29" s="68"/>
      <c r="AE29" s="66">
        <v>245</v>
      </c>
      <c r="AF29" s="67"/>
      <c r="AG29" s="67"/>
      <c r="AH29" s="68"/>
      <c r="AI29" s="66">
        <v>180</v>
      </c>
      <c r="AJ29" s="67"/>
      <c r="AK29" s="67"/>
      <c r="AL29" s="68"/>
      <c r="AM29" s="72">
        <f t="shared" si="1"/>
        <v>425</v>
      </c>
      <c r="AN29" s="72"/>
      <c r="AO29" s="72"/>
      <c r="AP29" s="72"/>
      <c r="AR29" s="47" t="s">
        <v>5</v>
      </c>
      <c r="AS29" s="7">
        <f>AE31</f>
        <v>12240</v>
      </c>
      <c r="AT29" s="7">
        <v>4343</v>
      </c>
      <c r="AU29" s="6">
        <f>IF(OR(AS29=0,AT29=0),"",ROUNDDOWN(AT29/AS29,4))</f>
        <v>0.3548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1495</v>
      </c>
      <c r="G30" s="67"/>
      <c r="H30" s="68"/>
      <c r="I30" s="66">
        <v>1557</v>
      </c>
      <c r="J30" s="67"/>
      <c r="K30" s="68"/>
      <c r="L30" s="66">
        <v>1671</v>
      </c>
      <c r="M30" s="67"/>
      <c r="N30" s="68"/>
      <c r="O30" s="66">
        <f t="shared" si="0"/>
        <v>3228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47" t="s">
        <v>3</v>
      </c>
      <c r="AS30" s="7">
        <f>AI31</f>
        <v>13407</v>
      </c>
      <c r="AT30" s="7">
        <v>5916</v>
      </c>
      <c r="AU30" s="6">
        <f>IF(OR(AS30=0,AT30=0),"",ROUNDDOWN(AT30/AS30,4))</f>
        <v>0.44119999999999998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540</v>
      </c>
      <c r="G31" s="67"/>
      <c r="H31" s="68"/>
      <c r="I31" s="66">
        <v>574</v>
      </c>
      <c r="J31" s="67"/>
      <c r="K31" s="68"/>
      <c r="L31" s="66">
        <v>604</v>
      </c>
      <c r="M31" s="67"/>
      <c r="N31" s="68"/>
      <c r="O31" s="66">
        <f t="shared" si="0"/>
        <v>1178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12375</v>
      </c>
      <c r="AB31" s="67"/>
      <c r="AC31" s="67"/>
      <c r="AD31" s="68"/>
      <c r="AE31" s="66">
        <f>SUM(I8:K32,AE8:AH30)</f>
        <v>12240</v>
      </c>
      <c r="AF31" s="67"/>
      <c r="AG31" s="67"/>
      <c r="AH31" s="68"/>
      <c r="AI31" s="66">
        <f>SUM(L8:N32,AI8:AL30)</f>
        <v>13407</v>
      </c>
      <c r="AJ31" s="67"/>
      <c r="AK31" s="67"/>
      <c r="AL31" s="68"/>
      <c r="AM31" s="72">
        <f t="shared" si="1"/>
        <v>25647</v>
      </c>
      <c r="AN31" s="72"/>
      <c r="AO31" s="72"/>
      <c r="AP31" s="72"/>
      <c r="AR31" s="47" t="s">
        <v>11</v>
      </c>
      <c r="AS31" s="7">
        <f>AM31</f>
        <v>25647</v>
      </c>
      <c r="AT31" s="7">
        <f>AT29+AT30</f>
        <v>10259</v>
      </c>
      <c r="AU31" s="6">
        <f>IF(OR(AS31=0,AT31=0),"",ROUNDDOWN(AT31/AS31,4))</f>
        <v>0.4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444</v>
      </c>
      <c r="G32" s="61"/>
      <c r="H32" s="62"/>
      <c r="I32" s="60">
        <v>432</v>
      </c>
      <c r="J32" s="61"/>
      <c r="K32" s="62"/>
      <c r="L32" s="60">
        <v>474</v>
      </c>
      <c r="M32" s="61"/>
      <c r="N32" s="62"/>
      <c r="O32" s="60">
        <f t="shared" si="0"/>
        <v>906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ht="15.75" customHeight="1" x14ac:dyDescent="0.15"/>
    <row r="34" spans="3:39" ht="18.75" customHeight="1" x14ac:dyDescent="0.15">
      <c r="D34" s="45" t="s">
        <v>8</v>
      </c>
      <c r="E34" s="70">
        <f>AM31-25686</f>
        <v>-39</v>
      </c>
      <c r="F34" s="70"/>
      <c r="G34" s="1" t="s">
        <v>0</v>
      </c>
      <c r="L34" s="1" t="s">
        <v>7</v>
      </c>
      <c r="O34" s="58">
        <f>AM31-26230</f>
        <v>-583</v>
      </c>
      <c r="P34" s="58"/>
      <c r="Q34" s="58"/>
      <c r="R34" s="58"/>
      <c r="S34" s="1" t="s">
        <v>0</v>
      </c>
      <c r="AG34" s="45" t="s">
        <v>9</v>
      </c>
      <c r="AH34" s="57">
        <f>AT31</f>
        <v>10259</v>
      </c>
      <c r="AI34" s="57"/>
      <c r="AJ34" s="57"/>
      <c r="AK34" s="57"/>
      <c r="AL34" s="57"/>
      <c r="AM34" s="1" t="s">
        <v>0</v>
      </c>
    </row>
    <row r="35" spans="3:39" ht="6" customHeight="1" x14ac:dyDescent="0.15"/>
    <row r="36" spans="3:39" ht="18.75" customHeight="1" x14ac:dyDescent="0.15">
      <c r="D36" s="45" t="s">
        <v>8</v>
      </c>
      <c r="E36" s="58">
        <f>AA31-12391</f>
        <v>-16</v>
      </c>
      <c r="F36" s="58"/>
      <c r="G36" s="1" t="s">
        <v>6</v>
      </c>
      <c r="L36" s="1" t="s">
        <v>7</v>
      </c>
      <c r="O36" s="58">
        <f>AA31-12512</f>
        <v>-137</v>
      </c>
      <c r="P36" s="58"/>
      <c r="Q36" s="58"/>
      <c r="R36" s="58"/>
      <c r="S36" s="1" t="s">
        <v>6</v>
      </c>
      <c r="Y36" s="1" t="s">
        <v>107</v>
      </c>
      <c r="AG36" s="45" t="s">
        <v>5</v>
      </c>
      <c r="AH36" s="57">
        <f>AT29</f>
        <v>4343</v>
      </c>
      <c r="AI36" s="57"/>
      <c r="AJ36" s="57"/>
      <c r="AK36" s="57"/>
      <c r="AL36" s="57"/>
      <c r="AM36" s="1" t="s">
        <v>0</v>
      </c>
    </row>
    <row r="37" spans="3:39" ht="6" customHeight="1" x14ac:dyDescent="0.15">
      <c r="AG37" s="45"/>
    </row>
    <row r="38" spans="3:39" ht="18.75" customHeight="1" x14ac:dyDescent="0.15">
      <c r="C38" s="46" t="s">
        <v>4</v>
      </c>
      <c r="AG38" s="45" t="s">
        <v>3</v>
      </c>
      <c r="AH38" s="57">
        <f>AT30</f>
        <v>5916</v>
      </c>
      <c r="AI38" s="57"/>
      <c r="AJ38" s="57"/>
      <c r="AK38" s="57"/>
      <c r="AL38" s="57"/>
      <c r="AM38" s="1" t="s">
        <v>0</v>
      </c>
    </row>
    <row r="39" spans="3:39" ht="6" customHeight="1" x14ac:dyDescent="0.15">
      <c r="AG39" s="45"/>
    </row>
    <row r="40" spans="3:39" ht="18.75" customHeight="1" x14ac:dyDescent="0.15">
      <c r="C40" s="2" t="s">
        <v>2</v>
      </c>
      <c r="AG40" s="45" t="s">
        <v>1</v>
      </c>
      <c r="AH40" s="59">
        <f>IF(OR(AH34=0,AM31=0),"",ROUNDDOWN(AH34/AM31*100,2))</f>
        <v>40</v>
      </c>
      <c r="AI40" s="59"/>
      <c r="AJ40" s="59"/>
      <c r="AK40" s="59"/>
      <c r="AL40" s="59"/>
      <c r="AM40" s="1" t="s">
        <v>106</v>
      </c>
    </row>
    <row r="42" spans="3:39" x14ac:dyDescent="0.15">
      <c r="C42" s="1" t="s">
        <v>69</v>
      </c>
      <c r="G42" s="90">
        <v>9</v>
      </c>
      <c r="H42" s="90"/>
      <c r="I42" s="1" t="s">
        <v>0</v>
      </c>
      <c r="L42" s="1" t="s">
        <v>68</v>
      </c>
      <c r="T42" s="90">
        <v>37</v>
      </c>
      <c r="U42" s="90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opLeftCell="A13" zoomScaleNormal="100" zoomScaleSheetLayoutView="100" workbookViewId="0">
      <selection activeCell="AV10" sqref="AV10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9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50"/>
      <c r="H3" s="50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49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49"/>
      <c r="H4" s="10"/>
      <c r="I4" s="57" t="s">
        <v>6</v>
      </c>
      <c r="J4" s="57"/>
      <c r="K4" s="57"/>
      <c r="L4" s="57">
        <v>11204</v>
      </c>
      <c r="M4" s="57"/>
      <c r="N4" s="57"/>
      <c r="O4" s="51"/>
      <c r="P4" s="51"/>
      <c r="Q4" s="83" t="s">
        <v>64</v>
      </c>
      <c r="R4" s="83"/>
      <c r="S4" s="83"/>
      <c r="T4" s="84">
        <v>118.23</v>
      </c>
      <c r="U4" s="84"/>
      <c r="V4" s="84"/>
      <c r="W4" s="84"/>
      <c r="X4" s="51" t="s">
        <v>113</v>
      </c>
      <c r="Y4" s="51"/>
      <c r="Z4" s="51"/>
      <c r="AF4" s="4"/>
      <c r="AH4" s="49"/>
      <c r="AK4" s="50"/>
      <c r="AL4" s="49"/>
      <c r="AM4" s="51"/>
      <c r="AP4" s="50"/>
    </row>
    <row r="5" spans="2:44" ht="18.75" customHeight="1" x14ac:dyDescent="0.15">
      <c r="Z5" s="49"/>
      <c r="AA5" s="49"/>
      <c r="AB5" s="49"/>
      <c r="AC5" s="49"/>
      <c r="AD5" s="57" t="s">
        <v>112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1734</v>
      </c>
      <c r="G8" s="78"/>
      <c r="H8" s="79"/>
      <c r="I8" s="77">
        <v>1816</v>
      </c>
      <c r="J8" s="78"/>
      <c r="K8" s="79"/>
      <c r="L8" s="77">
        <v>1989</v>
      </c>
      <c r="M8" s="78"/>
      <c r="N8" s="79"/>
      <c r="O8" s="77">
        <f t="shared" ref="O8:O32" si="0">I8+L8</f>
        <v>3805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481</v>
      </c>
      <c r="AB8" s="78"/>
      <c r="AC8" s="78"/>
      <c r="AD8" s="79"/>
      <c r="AE8" s="77">
        <v>531</v>
      </c>
      <c r="AF8" s="78"/>
      <c r="AG8" s="78"/>
      <c r="AH8" s="79"/>
      <c r="AI8" s="77">
        <v>582</v>
      </c>
      <c r="AJ8" s="78"/>
      <c r="AK8" s="78"/>
      <c r="AL8" s="79"/>
      <c r="AM8" s="76">
        <f t="shared" ref="AM8:AM31" si="1">AE8+AI8</f>
        <v>1113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96</v>
      </c>
      <c r="G9" s="67"/>
      <c r="H9" s="68"/>
      <c r="I9" s="66">
        <v>92</v>
      </c>
      <c r="J9" s="67"/>
      <c r="K9" s="68"/>
      <c r="L9" s="66">
        <v>72</v>
      </c>
      <c r="M9" s="67"/>
      <c r="N9" s="68"/>
      <c r="O9" s="66">
        <f t="shared" si="0"/>
        <v>164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60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129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217</v>
      </c>
      <c r="G10" s="67"/>
      <c r="H10" s="68"/>
      <c r="I10" s="66">
        <v>192</v>
      </c>
      <c r="J10" s="67"/>
      <c r="K10" s="68"/>
      <c r="L10" s="66">
        <v>211</v>
      </c>
      <c r="M10" s="67"/>
      <c r="N10" s="68"/>
      <c r="O10" s="66">
        <f t="shared" si="0"/>
        <v>403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270</v>
      </c>
      <c r="AB10" s="67"/>
      <c r="AC10" s="67"/>
      <c r="AD10" s="68"/>
      <c r="AE10" s="66">
        <v>274</v>
      </c>
      <c r="AF10" s="67"/>
      <c r="AG10" s="67"/>
      <c r="AH10" s="68"/>
      <c r="AI10" s="66">
        <v>305</v>
      </c>
      <c r="AJ10" s="67"/>
      <c r="AK10" s="67"/>
      <c r="AL10" s="68"/>
      <c r="AM10" s="72">
        <f t="shared" si="1"/>
        <v>579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112</v>
      </c>
      <c r="G11" s="67"/>
      <c r="H11" s="68"/>
      <c r="I11" s="66">
        <v>104</v>
      </c>
      <c r="J11" s="67"/>
      <c r="K11" s="68"/>
      <c r="L11" s="66">
        <v>121</v>
      </c>
      <c r="M11" s="67"/>
      <c r="N11" s="68"/>
      <c r="O11" s="66">
        <f t="shared" si="0"/>
        <v>225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434</v>
      </c>
      <c r="AB11" s="67"/>
      <c r="AC11" s="67"/>
      <c r="AD11" s="68"/>
      <c r="AE11" s="66">
        <v>477</v>
      </c>
      <c r="AF11" s="67"/>
      <c r="AG11" s="67"/>
      <c r="AH11" s="68"/>
      <c r="AI11" s="66">
        <v>519</v>
      </c>
      <c r="AJ11" s="67"/>
      <c r="AK11" s="67"/>
      <c r="AL11" s="68"/>
      <c r="AM11" s="72">
        <f t="shared" si="1"/>
        <v>996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155</v>
      </c>
      <c r="G12" s="67"/>
      <c r="H12" s="68"/>
      <c r="I12" s="66">
        <v>161</v>
      </c>
      <c r="J12" s="67"/>
      <c r="K12" s="68"/>
      <c r="L12" s="66">
        <v>158</v>
      </c>
      <c r="M12" s="67"/>
      <c r="N12" s="68"/>
      <c r="O12" s="66">
        <f t="shared" si="0"/>
        <v>319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172</v>
      </c>
      <c r="AB12" s="67"/>
      <c r="AC12" s="67"/>
      <c r="AD12" s="68"/>
      <c r="AE12" s="66">
        <v>169</v>
      </c>
      <c r="AF12" s="67"/>
      <c r="AG12" s="67"/>
      <c r="AH12" s="68"/>
      <c r="AI12" s="66">
        <v>193</v>
      </c>
      <c r="AJ12" s="67"/>
      <c r="AK12" s="67"/>
      <c r="AL12" s="68"/>
      <c r="AM12" s="72">
        <f t="shared" si="1"/>
        <v>362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96</v>
      </c>
      <c r="G13" s="67"/>
      <c r="H13" s="68"/>
      <c r="I13" s="66">
        <v>86</v>
      </c>
      <c r="J13" s="67"/>
      <c r="K13" s="68"/>
      <c r="L13" s="66">
        <v>91</v>
      </c>
      <c r="M13" s="67"/>
      <c r="N13" s="68"/>
      <c r="O13" s="66">
        <f t="shared" si="0"/>
        <v>177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131</v>
      </c>
      <c r="AB13" s="67"/>
      <c r="AC13" s="67"/>
      <c r="AD13" s="68"/>
      <c r="AE13" s="66">
        <v>131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266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6</v>
      </c>
      <c r="G14" s="67"/>
      <c r="H14" s="68"/>
      <c r="I14" s="66">
        <v>6</v>
      </c>
      <c r="J14" s="67"/>
      <c r="K14" s="68"/>
      <c r="L14" s="66">
        <v>4</v>
      </c>
      <c r="M14" s="67"/>
      <c r="N14" s="68"/>
      <c r="O14" s="66">
        <f t="shared" si="0"/>
        <v>10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1397</v>
      </c>
      <c r="AB14" s="67"/>
      <c r="AC14" s="67"/>
      <c r="AD14" s="68"/>
      <c r="AE14" s="66">
        <v>1331</v>
      </c>
      <c r="AF14" s="67"/>
      <c r="AG14" s="67"/>
      <c r="AH14" s="68"/>
      <c r="AI14" s="66">
        <v>1516</v>
      </c>
      <c r="AJ14" s="67"/>
      <c r="AK14" s="67"/>
      <c r="AL14" s="68"/>
      <c r="AM14" s="72">
        <f t="shared" si="1"/>
        <v>2847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248</v>
      </c>
      <c r="G15" s="67"/>
      <c r="H15" s="68"/>
      <c r="I15" s="66">
        <v>254</v>
      </c>
      <c r="J15" s="67"/>
      <c r="K15" s="68"/>
      <c r="L15" s="66">
        <v>289</v>
      </c>
      <c r="M15" s="67"/>
      <c r="N15" s="68"/>
      <c r="O15" s="66">
        <f t="shared" si="0"/>
        <v>543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7</v>
      </c>
      <c r="AB15" s="67"/>
      <c r="AC15" s="67"/>
      <c r="AD15" s="68"/>
      <c r="AE15" s="66">
        <v>3</v>
      </c>
      <c r="AF15" s="67"/>
      <c r="AG15" s="67"/>
      <c r="AH15" s="68"/>
      <c r="AI15" s="66">
        <v>10</v>
      </c>
      <c r="AJ15" s="67"/>
      <c r="AK15" s="67"/>
      <c r="AL15" s="68"/>
      <c r="AM15" s="72">
        <f t="shared" si="1"/>
        <v>13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244</v>
      </c>
      <c r="G16" s="67"/>
      <c r="H16" s="68"/>
      <c r="I16" s="66">
        <v>229</v>
      </c>
      <c r="J16" s="67"/>
      <c r="K16" s="68"/>
      <c r="L16" s="66">
        <v>259</v>
      </c>
      <c r="M16" s="67"/>
      <c r="N16" s="68"/>
      <c r="O16" s="66">
        <f t="shared" si="0"/>
        <v>488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45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99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149</v>
      </c>
      <c r="J17" s="67"/>
      <c r="K17" s="68"/>
      <c r="L17" s="66">
        <v>173</v>
      </c>
      <c r="M17" s="67"/>
      <c r="N17" s="68"/>
      <c r="O17" s="66">
        <f t="shared" si="0"/>
        <v>322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255</v>
      </c>
      <c r="AB17" s="67"/>
      <c r="AC17" s="67"/>
      <c r="AD17" s="68"/>
      <c r="AE17" s="66">
        <v>233</v>
      </c>
      <c r="AF17" s="67"/>
      <c r="AG17" s="67"/>
      <c r="AH17" s="68"/>
      <c r="AI17" s="66">
        <v>271</v>
      </c>
      <c r="AJ17" s="67"/>
      <c r="AK17" s="67"/>
      <c r="AL17" s="68"/>
      <c r="AM17" s="72">
        <f t="shared" si="1"/>
        <v>504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148</v>
      </c>
      <c r="G18" s="67"/>
      <c r="H18" s="68"/>
      <c r="I18" s="66">
        <v>157</v>
      </c>
      <c r="J18" s="67"/>
      <c r="K18" s="68"/>
      <c r="L18" s="66">
        <v>191</v>
      </c>
      <c r="M18" s="67"/>
      <c r="N18" s="68"/>
      <c r="O18" s="66">
        <f t="shared" si="0"/>
        <v>348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247</v>
      </c>
      <c r="AB18" s="67"/>
      <c r="AC18" s="67"/>
      <c r="AD18" s="68"/>
      <c r="AE18" s="66">
        <v>204</v>
      </c>
      <c r="AF18" s="67"/>
      <c r="AG18" s="67"/>
      <c r="AH18" s="68"/>
      <c r="AI18" s="66">
        <v>218</v>
      </c>
      <c r="AJ18" s="67"/>
      <c r="AK18" s="67"/>
      <c r="AL18" s="68"/>
      <c r="AM18" s="72">
        <f t="shared" si="1"/>
        <v>422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153</v>
      </c>
      <c r="G19" s="67"/>
      <c r="H19" s="68"/>
      <c r="I19" s="66">
        <v>139</v>
      </c>
      <c r="J19" s="67"/>
      <c r="K19" s="68"/>
      <c r="L19" s="66">
        <v>164</v>
      </c>
      <c r="M19" s="67"/>
      <c r="N19" s="68"/>
      <c r="O19" s="66">
        <f t="shared" si="0"/>
        <v>303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75</v>
      </c>
      <c r="AB19" s="67"/>
      <c r="AC19" s="67"/>
      <c r="AD19" s="68"/>
      <c r="AE19" s="66">
        <v>53</v>
      </c>
      <c r="AF19" s="67"/>
      <c r="AG19" s="67"/>
      <c r="AH19" s="68"/>
      <c r="AI19" s="66">
        <v>68</v>
      </c>
      <c r="AJ19" s="67"/>
      <c r="AK19" s="67"/>
      <c r="AL19" s="68"/>
      <c r="AM19" s="72">
        <f t="shared" si="1"/>
        <v>121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70</v>
      </c>
      <c r="J20" s="67"/>
      <c r="K20" s="68"/>
      <c r="L20" s="66">
        <v>69</v>
      </c>
      <c r="M20" s="67"/>
      <c r="N20" s="68"/>
      <c r="O20" s="66">
        <f t="shared" si="0"/>
        <v>139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114</v>
      </c>
      <c r="AB20" s="67"/>
      <c r="AC20" s="67"/>
      <c r="AD20" s="68"/>
      <c r="AE20" s="66">
        <v>99</v>
      </c>
      <c r="AF20" s="67"/>
      <c r="AG20" s="67"/>
      <c r="AH20" s="68"/>
      <c r="AI20" s="66">
        <v>130</v>
      </c>
      <c r="AJ20" s="67"/>
      <c r="AK20" s="67"/>
      <c r="AL20" s="68"/>
      <c r="AM20" s="72">
        <f t="shared" si="1"/>
        <v>229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75</v>
      </c>
      <c r="G21" s="67"/>
      <c r="H21" s="68"/>
      <c r="I21" s="66">
        <v>47</v>
      </c>
      <c r="J21" s="67"/>
      <c r="K21" s="68"/>
      <c r="L21" s="66">
        <v>69</v>
      </c>
      <c r="M21" s="67"/>
      <c r="N21" s="68"/>
      <c r="O21" s="66">
        <f t="shared" si="0"/>
        <v>116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117</v>
      </c>
      <c r="AB21" s="67"/>
      <c r="AC21" s="67"/>
      <c r="AD21" s="68"/>
      <c r="AE21" s="66">
        <v>105</v>
      </c>
      <c r="AF21" s="67"/>
      <c r="AG21" s="67"/>
      <c r="AH21" s="68"/>
      <c r="AI21" s="66">
        <v>122</v>
      </c>
      <c r="AJ21" s="67"/>
      <c r="AK21" s="67"/>
      <c r="AL21" s="68"/>
      <c r="AM21" s="72">
        <f t="shared" si="1"/>
        <v>227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37</v>
      </c>
      <c r="G22" s="67"/>
      <c r="H22" s="68"/>
      <c r="I22" s="66">
        <v>34</v>
      </c>
      <c r="J22" s="67"/>
      <c r="K22" s="68"/>
      <c r="L22" s="66">
        <v>38</v>
      </c>
      <c r="M22" s="67"/>
      <c r="N22" s="68"/>
      <c r="O22" s="66">
        <f t="shared" si="0"/>
        <v>72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254</v>
      </c>
      <c r="AB22" s="67"/>
      <c r="AC22" s="67"/>
      <c r="AD22" s="68"/>
      <c r="AE22" s="66">
        <v>258</v>
      </c>
      <c r="AF22" s="67"/>
      <c r="AG22" s="67"/>
      <c r="AH22" s="68"/>
      <c r="AI22" s="66">
        <v>299</v>
      </c>
      <c r="AJ22" s="67"/>
      <c r="AK22" s="67"/>
      <c r="AL22" s="68"/>
      <c r="AM22" s="72">
        <f t="shared" si="1"/>
        <v>557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190</v>
      </c>
      <c r="G23" s="67"/>
      <c r="H23" s="68"/>
      <c r="I23" s="66">
        <v>169</v>
      </c>
      <c r="J23" s="67"/>
      <c r="K23" s="68"/>
      <c r="L23" s="66">
        <v>193</v>
      </c>
      <c r="M23" s="67"/>
      <c r="N23" s="68"/>
      <c r="O23" s="66">
        <f t="shared" si="0"/>
        <v>362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21</v>
      </c>
      <c r="AB23" s="67"/>
      <c r="AC23" s="67"/>
      <c r="AD23" s="68"/>
      <c r="AE23" s="66">
        <v>17</v>
      </c>
      <c r="AF23" s="67"/>
      <c r="AG23" s="67"/>
      <c r="AH23" s="68"/>
      <c r="AI23" s="66">
        <v>14</v>
      </c>
      <c r="AJ23" s="67"/>
      <c r="AK23" s="67"/>
      <c r="AL23" s="68"/>
      <c r="AM23" s="72">
        <f t="shared" si="1"/>
        <v>31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222</v>
      </c>
      <c r="G24" s="67"/>
      <c r="H24" s="68"/>
      <c r="I24" s="66">
        <v>248</v>
      </c>
      <c r="J24" s="67"/>
      <c r="K24" s="68"/>
      <c r="L24" s="66">
        <v>246</v>
      </c>
      <c r="M24" s="67"/>
      <c r="N24" s="68"/>
      <c r="O24" s="66">
        <f t="shared" si="0"/>
        <v>494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150</v>
      </c>
      <c r="AB24" s="67"/>
      <c r="AC24" s="67"/>
      <c r="AD24" s="68"/>
      <c r="AE24" s="66">
        <v>135</v>
      </c>
      <c r="AF24" s="67"/>
      <c r="AG24" s="67"/>
      <c r="AH24" s="68"/>
      <c r="AI24" s="66">
        <v>145</v>
      </c>
      <c r="AJ24" s="67"/>
      <c r="AK24" s="67"/>
      <c r="AL24" s="68"/>
      <c r="AM24" s="72">
        <f t="shared" si="1"/>
        <v>280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185</v>
      </c>
      <c r="G25" s="67"/>
      <c r="H25" s="68"/>
      <c r="I25" s="66">
        <v>174</v>
      </c>
      <c r="J25" s="67"/>
      <c r="K25" s="68"/>
      <c r="L25" s="66">
        <v>189</v>
      </c>
      <c r="M25" s="67"/>
      <c r="N25" s="68"/>
      <c r="O25" s="66">
        <f t="shared" si="0"/>
        <v>363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238</v>
      </c>
      <c r="AB25" s="67"/>
      <c r="AC25" s="67"/>
      <c r="AD25" s="68"/>
      <c r="AE25" s="66">
        <v>188</v>
      </c>
      <c r="AF25" s="67"/>
      <c r="AG25" s="67"/>
      <c r="AH25" s="68"/>
      <c r="AI25" s="66">
        <v>197</v>
      </c>
      <c r="AJ25" s="67"/>
      <c r="AK25" s="67"/>
      <c r="AL25" s="68"/>
      <c r="AM25" s="72">
        <f t="shared" si="1"/>
        <v>385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173</v>
      </c>
      <c r="G26" s="67"/>
      <c r="H26" s="68"/>
      <c r="I26" s="66">
        <v>168</v>
      </c>
      <c r="J26" s="67"/>
      <c r="K26" s="68"/>
      <c r="L26" s="66">
        <v>192</v>
      </c>
      <c r="M26" s="67"/>
      <c r="N26" s="68"/>
      <c r="O26" s="66">
        <f t="shared" si="0"/>
        <v>360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159</v>
      </c>
      <c r="AB26" s="67"/>
      <c r="AC26" s="67"/>
      <c r="AD26" s="68"/>
      <c r="AE26" s="66">
        <v>144</v>
      </c>
      <c r="AF26" s="67"/>
      <c r="AG26" s="67"/>
      <c r="AH26" s="68"/>
      <c r="AI26" s="66">
        <v>164</v>
      </c>
      <c r="AJ26" s="67"/>
      <c r="AK26" s="67"/>
      <c r="AL26" s="68"/>
      <c r="AM26" s="72">
        <f t="shared" si="1"/>
        <v>308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139</v>
      </c>
      <c r="G27" s="67"/>
      <c r="H27" s="68"/>
      <c r="I27" s="66">
        <v>129</v>
      </c>
      <c r="J27" s="67"/>
      <c r="K27" s="68"/>
      <c r="L27" s="66">
        <v>160</v>
      </c>
      <c r="M27" s="67"/>
      <c r="N27" s="68"/>
      <c r="O27" s="66">
        <f t="shared" si="0"/>
        <v>289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189</v>
      </c>
      <c r="AB27" s="67"/>
      <c r="AC27" s="67"/>
      <c r="AD27" s="68"/>
      <c r="AE27" s="66">
        <v>161</v>
      </c>
      <c r="AF27" s="67"/>
      <c r="AG27" s="67"/>
      <c r="AH27" s="68"/>
      <c r="AI27" s="66">
        <v>133</v>
      </c>
      <c r="AJ27" s="67"/>
      <c r="AK27" s="67"/>
      <c r="AL27" s="68"/>
      <c r="AM27" s="72">
        <f t="shared" si="1"/>
        <v>294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62</v>
      </c>
      <c r="G28" s="67"/>
      <c r="H28" s="68"/>
      <c r="I28" s="66">
        <v>52</v>
      </c>
      <c r="J28" s="67"/>
      <c r="K28" s="68"/>
      <c r="L28" s="66">
        <v>69</v>
      </c>
      <c r="M28" s="67"/>
      <c r="N28" s="68"/>
      <c r="O28" s="66">
        <f t="shared" si="0"/>
        <v>121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213</v>
      </c>
      <c r="AB28" s="67"/>
      <c r="AC28" s="67"/>
      <c r="AD28" s="68"/>
      <c r="AE28" s="66">
        <v>186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404</v>
      </c>
      <c r="AN28" s="72"/>
      <c r="AO28" s="72"/>
      <c r="AP28" s="72"/>
      <c r="AR28" s="52"/>
      <c r="AS28" s="52" t="s">
        <v>19</v>
      </c>
      <c r="AT28" s="52" t="s">
        <v>18</v>
      </c>
      <c r="AU28" s="52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74</v>
      </c>
      <c r="J29" s="67"/>
      <c r="K29" s="68"/>
      <c r="L29" s="66">
        <v>94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229</v>
      </c>
      <c r="AB29" s="67"/>
      <c r="AC29" s="67"/>
      <c r="AD29" s="68"/>
      <c r="AE29" s="66">
        <v>249</v>
      </c>
      <c r="AF29" s="67"/>
      <c r="AG29" s="67"/>
      <c r="AH29" s="68"/>
      <c r="AI29" s="66">
        <v>184</v>
      </c>
      <c r="AJ29" s="67"/>
      <c r="AK29" s="67"/>
      <c r="AL29" s="68"/>
      <c r="AM29" s="72">
        <f t="shared" si="1"/>
        <v>433</v>
      </c>
      <c r="AN29" s="72"/>
      <c r="AO29" s="72"/>
      <c r="AP29" s="72"/>
      <c r="AR29" s="52" t="s">
        <v>5</v>
      </c>
      <c r="AS29" s="7">
        <f>AE31</f>
        <v>12212</v>
      </c>
      <c r="AT29" s="7">
        <v>4343</v>
      </c>
      <c r="AU29" s="6">
        <f>IF(OR(AS29=0,AT29=0),"",ROUNDDOWN(AT29/AS29,4))</f>
        <v>0.35560000000000003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1494</v>
      </c>
      <c r="G30" s="67"/>
      <c r="H30" s="68"/>
      <c r="I30" s="66">
        <v>1560</v>
      </c>
      <c r="J30" s="67"/>
      <c r="K30" s="68"/>
      <c r="L30" s="66">
        <v>1667</v>
      </c>
      <c r="M30" s="67"/>
      <c r="N30" s="68"/>
      <c r="O30" s="66">
        <f t="shared" si="0"/>
        <v>3227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45</v>
      </c>
      <c r="AF30" s="67"/>
      <c r="AG30" s="67"/>
      <c r="AH30" s="68"/>
      <c r="AI30" s="66">
        <v>50</v>
      </c>
      <c r="AJ30" s="67"/>
      <c r="AK30" s="67"/>
      <c r="AL30" s="68"/>
      <c r="AM30" s="72">
        <f t="shared" si="1"/>
        <v>95</v>
      </c>
      <c r="AN30" s="72"/>
      <c r="AO30" s="72"/>
      <c r="AP30" s="72"/>
      <c r="AR30" s="52" t="s">
        <v>3</v>
      </c>
      <c r="AS30" s="7">
        <f>AI31</f>
        <v>13377</v>
      </c>
      <c r="AT30" s="7">
        <v>5912</v>
      </c>
      <c r="AU30" s="6">
        <f>IF(OR(AS30=0,AT30=0),"",ROUNDDOWN(AT30/AS30,4))</f>
        <v>0.44190000000000002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538</v>
      </c>
      <c r="G31" s="67"/>
      <c r="H31" s="68"/>
      <c r="I31" s="66">
        <v>572</v>
      </c>
      <c r="J31" s="67"/>
      <c r="K31" s="68"/>
      <c r="L31" s="66">
        <v>600</v>
      </c>
      <c r="M31" s="67"/>
      <c r="N31" s="68"/>
      <c r="O31" s="66">
        <f t="shared" si="0"/>
        <v>1172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12355</v>
      </c>
      <c r="AB31" s="67"/>
      <c r="AC31" s="67"/>
      <c r="AD31" s="68"/>
      <c r="AE31" s="66">
        <f>SUM(I8:K32,AE8:AH30)</f>
        <v>12212</v>
      </c>
      <c r="AF31" s="67"/>
      <c r="AG31" s="67"/>
      <c r="AH31" s="68"/>
      <c r="AI31" s="66">
        <f>SUM(L8:N32,AI8:AL30)</f>
        <v>13377</v>
      </c>
      <c r="AJ31" s="67"/>
      <c r="AK31" s="67"/>
      <c r="AL31" s="68"/>
      <c r="AM31" s="72">
        <f t="shared" si="1"/>
        <v>25589</v>
      </c>
      <c r="AN31" s="72"/>
      <c r="AO31" s="72"/>
      <c r="AP31" s="72"/>
      <c r="AR31" s="52" t="s">
        <v>11</v>
      </c>
      <c r="AS31" s="7">
        <f>AM31</f>
        <v>25589</v>
      </c>
      <c r="AT31" s="7">
        <f>AT29+AT30</f>
        <v>10255</v>
      </c>
      <c r="AU31" s="6">
        <f>IF(OR(AS31=0,AT31=0),"",ROUNDDOWN(AT31/AS31,4))</f>
        <v>0.4007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447</v>
      </c>
      <c r="G32" s="61"/>
      <c r="H32" s="62"/>
      <c r="I32" s="60">
        <v>432</v>
      </c>
      <c r="J32" s="61"/>
      <c r="K32" s="62"/>
      <c r="L32" s="60">
        <v>473</v>
      </c>
      <c r="M32" s="61"/>
      <c r="N32" s="62"/>
      <c r="O32" s="60">
        <f t="shared" si="0"/>
        <v>905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ht="15.75" customHeight="1" x14ac:dyDescent="0.15"/>
    <row r="34" spans="3:39" ht="18.75" customHeight="1" x14ac:dyDescent="0.15">
      <c r="D34" s="50" t="s">
        <v>8</v>
      </c>
      <c r="E34" s="70">
        <f>AM31-25647</f>
        <v>-58</v>
      </c>
      <c r="F34" s="70"/>
      <c r="G34" s="1" t="s">
        <v>0</v>
      </c>
      <c r="K34" s="1" t="s">
        <v>7</v>
      </c>
      <c r="O34" s="58">
        <f>AM31-26158</f>
        <v>-569</v>
      </c>
      <c r="P34" s="58"/>
      <c r="Q34" s="58"/>
      <c r="R34" s="58"/>
      <c r="S34" s="1" t="s">
        <v>0</v>
      </c>
      <c r="AG34" s="50" t="s">
        <v>9</v>
      </c>
      <c r="AH34" s="57">
        <f>AT31</f>
        <v>10255</v>
      </c>
      <c r="AI34" s="57"/>
      <c r="AJ34" s="57"/>
      <c r="AK34" s="57"/>
      <c r="AL34" s="57"/>
      <c r="AM34" s="1" t="s">
        <v>0</v>
      </c>
    </row>
    <row r="35" spans="3:39" ht="6" customHeight="1" x14ac:dyDescent="0.15"/>
    <row r="36" spans="3:39" ht="18.75" customHeight="1" x14ac:dyDescent="0.15">
      <c r="D36" s="50" t="s">
        <v>8</v>
      </c>
      <c r="E36" s="58">
        <f>AA31-12375</f>
        <v>-20</v>
      </c>
      <c r="F36" s="58"/>
      <c r="G36" s="1" t="s">
        <v>6</v>
      </c>
      <c r="K36" s="1" t="s">
        <v>7</v>
      </c>
      <c r="O36" s="58">
        <f>AA31-12495</f>
        <v>-140</v>
      </c>
      <c r="P36" s="58"/>
      <c r="Q36" s="58"/>
      <c r="R36" s="58"/>
      <c r="S36" s="1" t="s">
        <v>6</v>
      </c>
      <c r="Y36" s="1" t="s">
        <v>111</v>
      </c>
      <c r="AG36" s="50" t="s">
        <v>5</v>
      </c>
      <c r="AH36" s="57">
        <f>AT29</f>
        <v>4343</v>
      </c>
      <c r="AI36" s="57"/>
      <c r="AJ36" s="57"/>
      <c r="AK36" s="57"/>
      <c r="AL36" s="57"/>
      <c r="AM36" s="1" t="s">
        <v>0</v>
      </c>
    </row>
    <row r="37" spans="3:39" ht="6" customHeight="1" x14ac:dyDescent="0.15">
      <c r="AG37" s="50"/>
    </row>
    <row r="38" spans="3:39" ht="18.75" customHeight="1" x14ac:dyDescent="0.15">
      <c r="C38" s="51" t="s">
        <v>4</v>
      </c>
      <c r="AG38" s="50" t="s">
        <v>3</v>
      </c>
      <c r="AH38" s="57">
        <f>AT30</f>
        <v>5912</v>
      </c>
      <c r="AI38" s="57"/>
      <c r="AJ38" s="57"/>
      <c r="AK38" s="57"/>
      <c r="AL38" s="57"/>
      <c r="AM38" s="1" t="s">
        <v>0</v>
      </c>
    </row>
    <row r="39" spans="3:39" ht="6" customHeight="1" x14ac:dyDescent="0.15">
      <c r="AG39" s="50"/>
    </row>
    <row r="40" spans="3:39" ht="18.75" customHeight="1" x14ac:dyDescent="0.15">
      <c r="C40" s="2" t="s">
        <v>2</v>
      </c>
      <c r="AG40" s="50" t="s">
        <v>1</v>
      </c>
      <c r="AH40" s="59">
        <f>IF(OR(AH34=0,AM31=0),"",ROUNDDOWN(AH34/AM31*100,2))</f>
        <v>40.07</v>
      </c>
      <c r="AI40" s="59"/>
      <c r="AJ40" s="59"/>
      <c r="AK40" s="59"/>
      <c r="AL40" s="59"/>
      <c r="AM40" s="1" t="s">
        <v>110</v>
      </c>
    </row>
    <row r="42" spans="3:39" x14ac:dyDescent="0.15">
      <c r="C42" s="1" t="s">
        <v>69</v>
      </c>
      <c r="G42" s="90">
        <v>5</v>
      </c>
      <c r="H42" s="90"/>
      <c r="I42" s="1" t="s">
        <v>0</v>
      </c>
      <c r="L42" s="1" t="s">
        <v>68</v>
      </c>
      <c r="T42" s="90">
        <v>45</v>
      </c>
      <c r="U42" s="90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G42:H42"/>
    <mergeCell ref="T42:U42"/>
    <mergeCell ref="AM32:AP32"/>
    <mergeCell ref="E34:F34"/>
    <mergeCell ref="O34:R34"/>
    <mergeCell ref="AH34:AL3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tabSelected="1" zoomScaleNormal="100" zoomScaleSheetLayoutView="85" workbookViewId="0">
      <selection activeCell="AV32" sqref="AV32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56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53"/>
      <c r="H3" s="53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56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56"/>
      <c r="H4" s="10"/>
      <c r="I4" s="57" t="s">
        <v>6</v>
      </c>
      <c r="J4" s="57"/>
      <c r="K4" s="57"/>
      <c r="L4" s="57">
        <v>11204</v>
      </c>
      <c r="M4" s="57"/>
      <c r="N4" s="57"/>
      <c r="O4" s="54"/>
      <c r="P4" s="54"/>
      <c r="Q4" s="83" t="s">
        <v>64</v>
      </c>
      <c r="R4" s="83"/>
      <c r="S4" s="83"/>
      <c r="T4" s="84">
        <v>118.23</v>
      </c>
      <c r="U4" s="84"/>
      <c r="V4" s="84"/>
      <c r="W4" s="84"/>
      <c r="X4" s="54" t="s">
        <v>117</v>
      </c>
      <c r="Y4" s="54"/>
      <c r="Z4" s="54"/>
      <c r="AF4" s="4"/>
      <c r="AH4" s="56"/>
      <c r="AK4" s="53"/>
      <c r="AL4" s="56"/>
      <c r="AM4" s="54"/>
      <c r="AP4" s="53"/>
    </row>
    <row r="5" spans="2:44" ht="18.75" customHeight="1" x14ac:dyDescent="0.15">
      <c r="Z5" s="56"/>
      <c r="AA5" s="56"/>
      <c r="AB5" s="56"/>
      <c r="AC5" s="56"/>
      <c r="AD5" s="57" t="s">
        <v>116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1740</v>
      </c>
      <c r="G8" s="78"/>
      <c r="H8" s="79"/>
      <c r="I8" s="77">
        <v>1803</v>
      </c>
      <c r="J8" s="78"/>
      <c r="K8" s="79"/>
      <c r="L8" s="77">
        <v>1982</v>
      </c>
      <c r="M8" s="78"/>
      <c r="N8" s="79"/>
      <c r="O8" s="77">
        <f t="shared" ref="O8:O32" si="0">I8+L8</f>
        <v>3785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481</v>
      </c>
      <c r="AB8" s="78"/>
      <c r="AC8" s="78"/>
      <c r="AD8" s="79"/>
      <c r="AE8" s="77">
        <v>527</v>
      </c>
      <c r="AF8" s="78"/>
      <c r="AG8" s="78"/>
      <c r="AH8" s="79"/>
      <c r="AI8" s="77">
        <v>579</v>
      </c>
      <c r="AJ8" s="78"/>
      <c r="AK8" s="78"/>
      <c r="AL8" s="79"/>
      <c r="AM8" s="76">
        <f t="shared" ref="AM8:AM31" si="1">AE8+AI8</f>
        <v>1106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99</v>
      </c>
      <c r="G9" s="67"/>
      <c r="H9" s="68"/>
      <c r="I9" s="66">
        <v>95</v>
      </c>
      <c r="J9" s="67"/>
      <c r="K9" s="68"/>
      <c r="L9" s="66">
        <v>74</v>
      </c>
      <c r="M9" s="67"/>
      <c r="N9" s="68"/>
      <c r="O9" s="66">
        <f t="shared" si="0"/>
        <v>169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60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129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215</v>
      </c>
      <c r="G10" s="67"/>
      <c r="H10" s="68"/>
      <c r="I10" s="66">
        <v>190</v>
      </c>
      <c r="J10" s="67"/>
      <c r="K10" s="68"/>
      <c r="L10" s="66">
        <v>210</v>
      </c>
      <c r="M10" s="67"/>
      <c r="N10" s="68"/>
      <c r="O10" s="66">
        <f t="shared" si="0"/>
        <v>400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269</v>
      </c>
      <c r="AB10" s="67"/>
      <c r="AC10" s="67"/>
      <c r="AD10" s="68"/>
      <c r="AE10" s="66">
        <v>269</v>
      </c>
      <c r="AF10" s="67"/>
      <c r="AG10" s="67"/>
      <c r="AH10" s="68"/>
      <c r="AI10" s="66">
        <v>301</v>
      </c>
      <c r="AJ10" s="67"/>
      <c r="AK10" s="67"/>
      <c r="AL10" s="68"/>
      <c r="AM10" s="72">
        <f t="shared" si="1"/>
        <v>570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113</v>
      </c>
      <c r="G11" s="67"/>
      <c r="H11" s="68"/>
      <c r="I11" s="66">
        <v>105</v>
      </c>
      <c r="J11" s="67"/>
      <c r="K11" s="68"/>
      <c r="L11" s="66">
        <v>118</v>
      </c>
      <c r="M11" s="67"/>
      <c r="N11" s="68"/>
      <c r="O11" s="66">
        <f t="shared" si="0"/>
        <v>223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434</v>
      </c>
      <c r="AB11" s="67"/>
      <c r="AC11" s="67"/>
      <c r="AD11" s="68"/>
      <c r="AE11" s="66">
        <v>476</v>
      </c>
      <c r="AF11" s="67"/>
      <c r="AG11" s="67"/>
      <c r="AH11" s="68"/>
      <c r="AI11" s="66">
        <v>520</v>
      </c>
      <c r="AJ11" s="67"/>
      <c r="AK11" s="67"/>
      <c r="AL11" s="68"/>
      <c r="AM11" s="72">
        <f t="shared" si="1"/>
        <v>996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154</v>
      </c>
      <c r="G12" s="67"/>
      <c r="H12" s="68"/>
      <c r="I12" s="66">
        <v>161</v>
      </c>
      <c r="J12" s="67"/>
      <c r="K12" s="68"/>
      <c r="L12" s="66">
        <v>156</v>
      </c>
      <c r="M12" s="67"/>
      <c r="N12" s="68"/>
      <c r="O12" s="66">
        <f t="shared" si="0"/>
        <v>317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172</v>
      </c>
      <c r="AB12" s="67"/>
      <c r="AC12" s="67"/>
      <c r="AD12" s="68"/>
      <c r="AE12" s="66">
        <v>167</v>
      </c>
      <c r="AF12" s="67"/>
      <c r="AG12" s="67"/>
      <c r="AH12" s="68"/>
      <c r="AI12" s="66">
        <v>194</v>
      </c>
      <c r="AJ12" s="67"/>
      <c r="AK12" s="67"/>
      <c r="AL12" s="68"/>
      <c r="AM12" s="72">
        <f t="shared" si="1"/>
        <v>361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96</v>
      </c>
      <c r="G13" s="67"/>
      <c r="H13" s="68"/>
      <c r="I13" s="66">
        <v>86</v>
      </c>
      <c r="J13" s="67"/>
      <c r="K13" s="68"/>
      <c r="L13" s="66">
        <v>91</v>
      </c>
      <c r="M13" s="67"/>
      <c r="N13" s="68"/>
      <c r="O13" s="66">
        <f t="shared" si="0"/>
        <v>177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132</v>
      </c>
      <c r="AB13" s="67"/>
      <c r="AC13" s="67"/>
      <c r="AD13" s="68"/>
      <c r="AE13" s="66">
        <v>130</v>
      </c>
      <c r="AF13" s="67"/>
      <c r="AG13" s="67"/>
      <c r="AH13" s="68"/>
      <c r="AI13" s="66">
        <v>136</v>
      </c>
      <c r="AJ13" s="67"/>
      <c r="AK13" s="67"/>
      <c r="AL13" s="68"/>
      <c r="AM13" s="72">
        <f t="shared" si="1"/>
        <v>266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6</v>
      </c>
      <c r="G14" s="67"/>
      <c r="H14" s="68"/>
      <c r="I14" s="66">
        <v>6</v>
      </c>
      <c r="J14" s="67"/>
      <c r="K14" s="68"/>
      <c r="L14" s="66">
        <v>4</v>
      </c>
      <c r="M14" s="67"/>
      <c r="N14" s="68"/>
      <c r="O14" s="66">
        <f t="shared" si="0"/>
        <v>10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1394</v>
      </c>
      <c r="AB14" s="67"/>
      <c r="AC14" s="67"/>
      <c r="AD14" s="68"/>
      <c r="AE14" s="66">
        <v>1324</v>
      </c>
      <c r="AF14" s="67"/>
      <c r="AG14" s="67"/>
      <c r="AH14" s="68"/>
      <c r="AI14" s="66">
        <v>1510</v>
      </c>
      <c r="AJ14" s="67"/>
      <c r="AK14" s="67"/>
      <c r="AL14" s="68"/>
      <c r="AM14" s="72">
        <f t="shared" si="1"/>
        <v>2834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250</v>
      </c>
      <c r="G15" s="67"/>
      <c r="H15" s="68"/>
      <c r="I15" s="66">
        <v>253</v>
      </c>
      <c r="J15" s="67"/>
      <c r="K15" s="68"/>
      <c r="L15" s="66">
        <v>288</v>
      </c>
      <c r="M15" s="67"/>
      <c r="N15" s="68"/>
      <c r="O15" s="66">
        <f t="shared" si="0"/>
        <v>541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7</v>
      </c>
      <c r="AB15" s="67"/>
      <c r="AC15" s="67"/>
      <c r="AD15" s="68"/>
      <c r="AE15" s="66">
        <v>3</v>
      </c>
      <c r="AF15" s="67"/>
      <c r="AG15" s="67"/>
      <c r="AH15" s="68"/>
      <c r="AI15" s="66">
        <v>10</v>
      </c>
      <c r="AJ15" s="67"/>
      <c r="AK15" s="67"/>
      <c r="AL15" s="68"/>
      <c r="AM15" s="72">
        <f t="shared" si="1"/>
        <v>13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243</v>
      </c>
      <c r="G16" s="67"/>
      <c r="H16" s="68"/>
      <c r="I16" s="66">
        <v>227</v>
      </c>
      <c r="J16" s="67"/>
      <c r="K16" s="68"/>
      <c r="L16" s="66">
        <v>256</v>
      </c>
      <c r="M16" s="67"/>
      <c r="N16" s="68"/>
      <c r="O16" s="66">
        <f t="shared" si="0"/>
        <v>483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51</v>
      </c>
      <c r="AB16" s="67"/>
      <c r="AC16" s="67"/>
      <c r="AD16" s="68"/>
      <c r="AE16" s="66">
        <v>44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98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149</v>
      </c>
      <c r="J17" s="67"/>
      <c r="K17" s="68"/>
      <c r="L17" s="66">
        <v>173</v>
      </c>
      <c r="M17" s="67"/>
      <c r="N17" s="68"/>
      <c r="O17" s="66">
        <f t="shared" si="0"/>
        <v>322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255</v>
      </c>
      <c r="AB17" s="67"/>
      <c r="AC17" s="67"/>
      <c r="AD17" s="68"/>
      <c r="AE17" s="66">
        <v>232</v>
      </c>
      <c r="AF17" s="67"/>
      <c r="AG17" s="67"/>
      <c r="AH17" s="68"/>
      <c r="AI17" s="66">
        <v>271</v>
      </c>
      <c r="AJ17" s="67"/>
      <c r="AK17" s="67"/>
      <c r="AL17" s="68"/>
      <c r="AM17" s="72">
        <f t="shared" si="1"/>
        <v>503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148</v>
      </c>
      <c r="G18" s="67"/>
      <c r="H18" s="68"/>
      <c r="I18" s="66">
        <v>156</v>
      </c>
      <c r="J18" s="67"/>
      <c r="K18" s="68"/>
      <c r="L18" s="66">
        <v>190</v>
      </c>
      <c r="M18" s="67"/>
      <c r="N18" s="68"/>
      <c r="O18" s="66">
        <f t="shared" si="0"/>
        <v>346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245</v>
      </c>
      <c r="AB18" s="67"/>
      <c r="AC18" s="67"/>
      <c r="AD18" s="68"/>
      <c r="AE18" s="66">
        <v>200</v>
      </c>
      <c r="AF18" s="67"/>
      <c r="AG18" s="67"/>
      <c r="AH18" s="68"/>
      <c r="AI18" s="66">
        <v>218</v>
      </c>
      <c r="AJ18" s="67"/>
      <c r="AK18" s="67"/>
      <c r="AL18" s="68"/>
      <c r="AM18" s="72">
        <f t="shared" si="1"/>
        <v>418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151</v>
      </c>
      <c r="G19" s="67"/>
      <c r="H19" s="68"/>
      <c r="I19" s="66">
        <v>138</v>
      </c>
      <c r="J19" s="67"/>
      <c r="K19" s="68"/>
      <c r="L19" s="66">
        <v>161</v>
      </c>
      <c r="M19" s="67"/>
      <c r="N19" s="68"/>
      <c r="O19" s="66">
        <f t="shared" si="0"/>
        <v>299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75</v>
      </c>
      <c r="AB19" s="67"/>
      <c r="AC19" s="67"/>
      <c r="AD19" s="68"/>
      <c r="AE19" s="66">
        <v>53</v>
      </c>
      <c r="AF19" s="67"/>
      <c r="AG19" s="67"/>
      <c r="AH19" s="68"/>
      <c r="AI19" s="66">
        <v>68</v>
      </c>
      <c r="AJ19" s="67"/>
      <c r="AK19" s="67"/>
      <c r="AL19" s="68"/>
      <c r="AM19" s="72">
        <f t="shared" si="1"/>
        <v>121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69</v>
      </c>
      <c r="J20" s="67"/>
      <c r="K20" s="68"/>
      <c r="L20" s="66">
        <v>68</v>
      </c>
      <c r="M20" s="67"/>
      <c r="N20" s="68"/>
      <c r="O20" s="66">
        <f t="shared" si="0"/>
        <v>137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113</v>
      </c>
      <c r="AB20" s="67"/>
      <c r="AC20" s="67"/>
      <c r="AD20" s="68"/>
      <c r="AE20" s="66">
        <v>99</v>
      </c>
      <c r="AF20" s="67"/>
      <c r="AG20" s="67"/>
      <c r="AH20" s="68"/>
      <c r="AI20" s="66">
        <v>128</v>
      </c>
      <c r="AJ20" s="67"/>
      <c r="AK20" s="67"/>
      <c r="AL20" s="68"/>
      <c r="AM20" s="72">
        <f t="shared" si="1"/>
        <v>227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76</v>
      </c>
      <c r="G21" s="67"/>
      <c r="H21" s="68"/>
      <c r="I21" s="66">
        <v>47</v>
      </c>
      <c r="J21" s="67"/>
      <c r="K21" s="68"/>
      <c r="L21" s="66">
        <v>69</v>
      </c>
      <c r="M21" s="67"/>
      <c r="N21" s="68"/>
      <c r="O21" s="66">
        <f t="shared" si="0"/>
        <v>116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118</v>
      </c>
      <c r="AB21" s="67"/>
      <c r="AC21" s="67"/>
      <c r="AD21" s="68"/>
      <c r="AE21" s="66">
        <v>106</v>
      </c>
      <c r="AF21" s="67"/>
      <c r="AG21" s="67"/>
      <c r="AH21" s="68"/>
      <c r="AI21" s="66">
        <v>124</v>
      </c>
      <c r="AJ21" s="67"/>
      <c r="AK21" s="67"/>
      <c r="AL21" s="68"/>
      <c r="AM21" s="72">
        <f t="shared" si="1"/>
        <v>230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38</v>
      </c>
      <c r="G22" s="67"/>
      <c r="H22" s="68"/>
      <c r="I22" s="66">
        <v>35</v>
      </c>
      <c r="J22" s="67"/>
      <c r="K22" s="68"/>
      <c r="L22" s="66">
        <v>37</v>
      </c>
      <c r="M22" s="67"/>
      <c r="N22" s="68"/>
      <c r="O22" s="66">
        <f t="shared" si="0"/>
        <v>72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254</v>
      </c>
      <c r="AB22" s="67"/>
      <c r="AC22" s="67"/>
      <c r="AD22" s="68"/>
      <c r="AE22" s="66">
        <v>257</v>
      </c>
      <c r="AF22" s="67"/>
      <c r="AG22" s="67"/>
      <c r="AH22" s="68"/>
      <c r="AI22" s="66">
        <v>299</v>
      </c>
      <c r="AJ22" s="67"/>
      <c r="AK22" s="67"/>
      <c r="AL22" s="68"/>
      <c r="AM22" s="72">
        <f t="shared" si="1"/>
        <v>556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189</v>
      </c>
      <c r="G23" s="67"/>
      <c r="H23" s="68"/>
      <c r="I23" s="66">
        <v>170</v>
      </c>
      <c r="J23" s="67"/>
      <c r="K23" s="68"/>
      <c r="L23" s="66">
        <v>191</v>
      </c>
      <c r="M23" s="67"/>
      <c r="N23" s="68"/>
      <c r="O23" s="66">
        <f t="shared" si="0"/>
        <v>361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25</v>
      </c>
      <c r="AB23" s="67"/>
      <c r="AC23" s="67"/>
      <c r="AD23" s="68"/>
      <c r="AE23" s="66">
        <v>18</v>
      </c>
      <c r="AF23" s="67"/>
      <c r="AG23" s="67"/>
      <c r="AH23" s="68"/>
      <c r="AI23" s="66">
        <v>17</v>
      </c>
      <c r="AJ23" s="67"/>
      <c r="AK23" s="67"/>
      <c r="AL23" s="68"/>
      <c r="AM23" s="72">
        <f t="shared" si="1"/>
        <v>35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221</v>
      </c>
      <c r="G24" s="67"/>
      <c r="H24" s="68"/>
      <c r="I24" s="66">
        <v>246</v>
      </c>
      <c r="J24" s="67"/>
      <c r="K24" s="68"/>
      <c r="L24" s="66">
        <v>247</v>
      </c>
      <c r="M24" s="67"/>
      <c r="N24" s="68"/>
      <c r="O24" s="66">
        <f t="shared" si="0"/>
        <v>493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148</v>
      </c>
      <c r="AB24" s="67"/>
      <c r="AC24" s="67"/>
      <c r="AD24" s="68"/>
      <c r="AE24" s="66">
        <v>133</v>
      </c>
      <c r="AF24" s="67"/>
      <c r="AG24" s="67"/>
      <c r="AH24" s="68"/>
      <c r="AI24" s="66">
        <v>145</v>
      </c>
      <c r="AJ24" s="67"/>
      <c r="AK24" s="67"/>
      <c r="AL24" s="68"/>
      <c r="AM24" s="72">
        <f t="shared" si="1"/>
        <v>278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186</v>
      </c>
      <c r="G25" s="67"/>
      <c r="H25" s="68"/>
      <c r="I25" s="66">
        <v>173</v>
      </c>
      <c r="J25" s="67"/>
      <c r="K25" s="68"/>
      <c r="L25" s="66">
        <v>190</v>
      </c>
      <c r="M25" s="67"/>
      <c r="N25" s="68"/>
      <c r="O25" s="66">
        <f t="shared" si="0"/>
        <v>363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238</v>
      </c>
      <c r="AB25" s="67"/>
      <c r="AC25" s="67"/>
      <c r="AD25" s="68"/>
      <c r="AE25" s="66">
        <v>189</v>
      </c>
      <c r="AF25" s="67"/>
      <c r="AG25" s="67"/>
      <c r="AH25" s="68"/>
      <c r="AI25" s="66">
        <v>197</v>
      </c>
      <c r="AJ25" s="67"/>
      <c r="AK25" s="67"/>
      <c r="AL25" s="68"/>
      <c r="AM25" s="72">
        <f t="shared" si="1"/>
        <v>386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172</v>
      </c>
      <c r="G26" s="67"/>
      <c r="H26" s="68"/>
      <c r="I26" s="66">
        <v>165</v>
      </c>
      <c r="J26" s="67"/>
      <c r="K26" s="68"/>
      <c r="L26" s="66">
        <v>191</v>
      </c>
      <c r="M26" s="67"/>
      <c r="N26" s="68"/>
      <c r="O26" s="66">
        <f t="shared" si="0"/>
        <v>356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159</v>
      </c>
      <c r="AB26" s="67"/>
      <c r="AC26" s="67"/>
      <c r="AD26" s="68"/>
      <c r="AE26" s="66">
        <v>141</v>
      </c>
      <c r="AF26" s="67"/>
      <c r="AG26" s="67"/>
      <c r="AH26" s="68"/>
      <c r="AI26" s="66">
        <v>163</v>
      </c>
      <c r="AJ26" s="67"/>
      <c r="AK26" s="67"/>
      <c r="AL26" s="68"/>
      <c r="AM26" s="72">
        <f t="shared" si="1"/>
        <v>304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139</v>
      </c>
      <c r="G27" s="67"/>
      <c r="H27" s="68"/>
      <c r="I27" s="66">
        <v>128</v>
      </c>
      <c r="J27" s="67"/>
      <c r="K27" s="68"/>
      <c r="L27" s="66">
        <v>158</v>
      </c>
      <c r="M27" s="67"/>
      <c r="N27" s="68"/>
      <c r="O27" s="66">
        <f t="shared" si="0"/>
        <v>286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190</v>
      </c>
      <c r="AB27" s="67"/>
      <c r="AC27" s="67"/>
      <c r="AD27" s="68"/>
      <c r="AE27" s="66">
        <v>164</v>
      </c>
      <c r="AF27" s="67"/>
      <c r="AG27" s="67"/>
      <c r="AH27" s="68"/>
      <c r="AI27" s="66">
        <v>130</v>
      </c>
      <c r="AJ27" s="67"/>
      <c r="AK27" s="67"/>
      <c r="AL27" s="68"/>
      <c r="AM27" s="72">
        <f t="shared" si="1"/>
        <v>294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62</v>
      </c>
      <c r="G28" s="67"/>
      <c r="H28" s="68"/>
      <c r="I28" s="66">
        <v>50</v>
      </c>
      <c r="J28" s="67"/>
      <c r="K28" s="68"/>
      <c r="L28" s="66">
        <v>66</v>
      </c>
      <c r="M28" s="67"/>
      <c r="N28" s="68"/>
      <c r="O28" s="66">
        <f t="shared" si="0"/>
        <v>116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213</v>
      </c>
      <c r="AB28" s="67"/>
      <c r="AC28" s="67"/>
      <c r="AD28" s="68"/>
      <c r="AE28" s="66">
        <v>184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402</v>
      </c>
      <c r="AN28" s="72"/>
      <c r="AO28" s="72"/>
      <c r="AP28" s="72"/>
      <c r="AR28" s="55"/>
      <c r="AS28" s="55" t="s">
        <v>19</v>
      </c>
      <c r="AT28" s="55" t="s">
        <v>18</v>
      </c>
      <c r="AU28" s="55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84</v>
      </c>
      <c r="G29" s="67"/>
      <c r="H29" s="68"/>
      <c r="I29" s="66">
        <v>73</v>
      </c>
      <c r="J29" s="67"/>
      <c r="K29" s="68"/>
      <c r="L29" s="66">
        <v>93</v>
      </c>
      <c r="M29" s="67"/>
      <c r="N29" s="68"/>
      <c r="O29" s="66">
        <f t="shared" si="0"/>
        <v>166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226</v>
      </c>
      <c r="AB29" s="67"/>
      <c r="AC29" s="67"/>
      <c r="AD29" s="68"/>
      <c r="AE29" s="66">
        <v>243</v>
      </c>
      <c r="AF29" s="67"/>
      <c r="AG29" s="67"/>
      <c r="AH29" s="68"/>
      <c r="AI29" s="66">
        <v>177</v>
      </c>
      <c r="AJ29" s="67"/>
      <c r="AK29" s="67"/>
      <c r="AL29" s="68"/>
      <c r="AM29" s="72">
        <f t="shared" si="1"/>
        <v>420</v>
      </c>
      <c r="AN29" s="72"/>
      <c r="AO29" s="72"/>
      <c r="AP29" s="72"/>
      <c r="AR29" s="55" t="s">
        <v>5</v>
      </c>
      <c r="AS29" s="7">
        <f>AE31</f>
        <v>12136</v>
      </c>
      <c r="AT29" s="7">
        <v>4336</v>
      </c>
      <c r="AU29" s="6">
        <f>IF(OR(AS29=0,AT29=0),"",ROUNDDOWN(AT29/AS29,4))</f>
        <v>0.35720000000000002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1492</v>
      </c>
      <c r="G30" s="67"/>
      <c r="H30" s="68"/>
      <c r="I30" s="66">
        <v>1545</v>
      </c>
      <c r="J30" s="67"/>
      <c r="K30" s="68"/>
      <c r="L30" s="66">
        <v>1664</v>
      </c>
      <c r="M30" s="67"/>
      <c r="N30" s="68"/>
      <c r="O30" s="66">
        <f t="shared" si="0"/>
        <v>3209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45</v>
      </c>
      <c r="AF30" s="67"/>
      <c r="AG30" s="67"/>
      <c r="AH30" s="68"/>
      <c r="AI30" s="66">
        <v>50</v>
      </c>
      <c r="AJ30" s="67"/>
      <c r="AK30" s="67"/>
      <c r="AL30" s="68"/>
      <c r="AM30" s="72">
        <f t="shared" si="1"/>
        <v>95</v>
      </c>
      <c r="AN30" s="72"/>
      <c r="AO30" s="72"/>
      <c r="AP30" s="72"/>
      <c r="AR30" s="55" t="s">
        <v>3</v>
      </c>
      <c r="AS30" s="7">
        <f>AI31</f>
        <v>13327</v>
      </c>
      <c r="AT30" s="7">
        <v>5903</v>
      </c>
      <c r="AU30" s="6">
        <f>IF(OR(AS30=0,AT30=0),"",ROUNDDOWN(AT30/AS30,4))</f>
        <v>0.44290000000000002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537</v>
      </c>
      <c r="G31" s="67"/>
      <c r="H31" s="68"/>
      <c r="I31" s="66">
        <v>568</v>
      </c>
      <c r="J31" s="67"/>
      <c r="K31" s="68"/>
      <c r="L31" s="66">
        <v>600</v>
      </c>
      <c r="M31" s="67"/>
      <c r="N31" s="68"/>
      <c r="O31" s="66">
        <f t="shared" si="0"/>
        <v>1168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12353</v>
      </c>
      <c r="AB31" s="67"/>
      <c r="AC31" s="67"/>
      <c r="AD31" s="68"/>
      <c r="AE31" s="66">
        <f>SUM(I8:K32,AE8:AH30)</f>
        <v>12136</v>
      </c>
      <c r="AF31" s="67"/>
      <c r="AG31" s="67"/>
      <c r="AH31" s="68"/>
      <c r="AI31" s="66">
        <f>SUM(L8:N32,AI8:AL30)</f>
        <v>13327</v>
      </c>
      <c r="AJ31" s="67"/>
      <c r="AK31" s="67"/>
      <c r="AL31" s="68"/>
      <c r="AM31" s="72">
        <f t="shared" si="1"/>
        <v>25463</v>
      </c>
      <c r="AN31" s="72"/>
      <c r="AO31" s="72"/>
      <c r="AP31" s="72"/>
      <c r="AR31" s="55" t="s">
        <v>11</v>
      </c>
      <c r="AS31" s="7">
        <f>AM31</f>
        <v>25463</v>
      </c>
      <c r="AT31" s="7">
        <f>AT29+AT30</f>
        <v>10239</v>
      </c>
      <c r="AU31" s="6">
        <f>IF(OR(AS31=0,AT31=0),"",ROUNDDOWN(AT31/AS31,4))</f>
        <v>0.40210000000000001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449</v>
      </c>
      <c r="G32" s="61"/>
      <c r="H32" s="62"/>
      <c r="I32" s="60">
        <v>434</v>
      </c>
      <c r="J32" s="61"/>
      <c r="K32" s="62"/>
      <c r="L32" s="60">
        <v>472</v>
      </c>
      <c r="M32" s="61"/>
      <c r="N32" s="62"/>
      <c r="O32" s="60">
        <f t="shared" si="0"/>
        <v>906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ht="15.75" customHeight="1" x14ac:dyDescent="0.15"/>
    <row r="34" spans="3:39" ht="18.75" customHeight="1" x14ac:dyDescent="0.15">
      <c r="D34" s="53" t="s">
        <v>8</v>
      </c>
      <c r="E34" s="70">
        <f>AM31-25589</f>
        <v>-126</v>
      </c>
      <c r="F34" s="70"/>
      <c r="G34" s="1" t="s">
        <v>0</v>
      </c>
      <c r="L34" s="1" t="s">
        <v>7</v>
      </c>
      <c r="O34" s="58">
        <f>AM31-26038</f>
        <v>-575</v>
      </c>
      <c r="P34" s="58"/>
      <c r="Q34" s="58"/>
      <c r="R34" s="58"/>
      <c r="S34" s="1" t="s">
        <v>0</v>
      </c>
      <c r="AG34" s="53" t="s">
        <v>9</v>
      </c>
      <c r="AH34" s="57">
        <f>AT31</f>
        <v>10239</v>
      </c>
      <c r="AI34" s="57"/>
      <c r="AJ34" s="57"/>
      <c r="AK34" s="57"/>
      <c r="AL34" s="57"/>
      <c r="AM34" s="1" t="s">
        <v>0</v>
      </c>
    </row>
    <row r="35" spans="3:39" ht="6" customHeight="1" x14ac:dyDescent="0.15"/>
    <row r="36" spans="3:39" ht="18.75" customHeight="1" x14ac:dyDescent="0.15">
      <c r="D36" s="53" t="s">
        <v>8</v>
      </c>
      <c r="E36" s="58">
        <f>AA31-12355</f>
        <v>-2</v>
      </c>
      <c r="F36" s="58"/>
      <c r="G36" s="1" t="s">
        <v>6</v>
      </c>
      <c r="L36" s="1" t="s">
        <v>7</v>
      </c>
      <c r="O36" s="58">
        <f>AA31-12486</f>
        <v>-133</v>
      </c>
      <c r="P36" s="58"/>
      <c r="Q36" s="58"/>
      <c r="R36" s="58"/>
      <c r="S36" s="1" t="s">
        <v>6</v>
      </c>
      <c r="Y36" s="1" t="s">
        <v>115</v>
      </c>
      <c r="AG36" s="53" t="s">
        <v>5</v>
      </c>
      <c r="AH36" s="57">
        <f>AT29</f>
        <v>4336</v>
      </c>
      <c r="AI36" s="57"/>
      <c r="AJ36" s="57"/>
      <c r="AK36" s="57"/>
      <c r="AL36" s="57"/>
      <c r="AM36" s="1" t="s">
        <v>0</v>
      </c>
    </row>
    <row r="37" spans="3:39" ht="6" customHeight="1" x14ac:dyDescent="0.15">
      <c r="AG37" s="53"/>
    </row>
    <row r="38" spans="3:39" ht="18.75" customHeight="1" x14ac:dyDescent="0.15">
      <c r="C38" s="54" t="s">
        <v>4</v>
      </c>
      <c r="AG38" s="53" t="s">
        <v>3</v>
      </c>
      <c r="AH38" s="57">
        <f>AT30</f>
        <v>5903</v>
      </c>
      <c r="AI38" s="57"/>
      <c r="AJ38" s="57"/>
      <c r="AK38" s="57"/>
      <c r="AL38" s="57"/>
      <c r="AM38" s="1" t="s">
        <v>0</v>
      </c>
    </row>
    <row r="39" spans="3:39" ht="6" customHeight="1" x14ac:dyDescent="0.15">
      <c r="AG39" s="53"/>
    </row>
    <row r="40" spans="3:39" ht="18.75" customHeight="1" x14ac:dyDescent="0.15">
      <c r="C40" s="2" t="s">
        <v>2</v>
      </c>
      <c r="AG40" s="53" t="s">
        <v>1</v>
      </c>
      <c r="AH40" s="59">
        <f>IF(OR(AH34=0,AM31=0),"",ROUNDDOWN(AH34/AM31*100,2))</f>
        <v>40.21</v>
      </c>
      <c r="AI40" s="59"/>
      <c r="AJ40" s="59"/>
      <c r="AK40" s="59"/>
      <c r="AL40" s="59"/>
      <c r="AM40" s="1" t="s">
        <v>114</v>
      </c>
    </row>
    <row r="42" spans="3:39" x14ac:dyDescent="0.15">
      <c r="C42" s="1" t="s">
        <v>69</v>
      </c>
      <c r="G42" s="90">
        <v>7</v>
      </c>
      <c r="H42" s="90"/>
      <c r="I42" s="1" t="s">
        <v>0</v>
      </c>
      <c r="L42" s="1" t="s">
        <v>68</v>
      </c>
      <c r="T42" s="90">
        <v>41</v>
      </c>
      <c r="U42" s="90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AM28:AP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AM30:AP30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AH36:AL36"/>
    <mergeCell ref="AH38:AL38"/>
    <mergeCell ref="AH40:AL40"/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10" sqref="AT10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16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13"/>
      <c r="H3" s="13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16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16"/>
      <c r="H4" s="10"/>
      <c r="I4" s="57" t="s">
        <v>6</v>
      </c>
      <c r="J4" s="57"/>
      <c r="K4" s="57"/>
      <c r="L4" s="57">
        <v>11204</v>
      </c>
      <c r="M4" s="57"/>
      <c r="N4" s="57"/>
      <c r="O4" s="15"/>
      <c r="P4" s="15"/>
      <c r="Q4" s="83" t="s">
        <v>64</v>
      </c>
      <c r="R4" s="83"/>
      <c r="S4" s="83"/>
      <c r="T4" s="84">
        <v>118.23</v>
      </c>
      <c r="U4" s="84"/>
      <c r="V4" s="84"/>
      <c r="W4" s="84"/>
      <c r="X4" s="15" t="s">
        <v>77</v>
      </c>
      <c r="Y4" s="15"/>
      <c r="Z4" s="15"/>
      <c r="AF4" s="4"/>
      <c r="AH4" s="16"/>
      <c r="AK4" s="13"/>
      <c r="AL4" s="16"/>
      <c r="AM4" s="15"/>
      <c r="AP4" s="13"/>
    </row>
    <row r="5" spans="2:44" ht="18.75" customHeight="1" x14ac:dyDescent="0.15">
      <c r="Z5" s="16"/>
      <c r="AA5" s="16"/>
      <c r="AB5" s="16"/>
      <c r="AC5" s="16"/>
      <c r="AD5" s="57" t="s">
        <v>76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1736</v>
      </c>
      <c r="G8" s="78"/>
      <c r="H8" s="79"/>
      <c r="I8" s="77">
        <v>1812</v>
      </c>
      <c r="J8" s="78"/>
      <c r="K8" s="79"/>
      <c r="L8" s="77">
        <v>1989</v>
      </c>
      <c r="M8" s="78"/>
      <c r="N8" s="79"/>
      <c r="O8" s="77">
        <f t="shared" ref="O8:O32" si="0">I8+L8</f>
        <v>3801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483</v>
      </c>
      <c r="AB8" s="78"/>
      <c r="AC8" s="78"/>
      <c r="AD8" s="79"/>
      <c r="AE8" s="77">
        <v>528</v>
      </c>
      <c r="AF8" s="78"/>
      <c r="AG8" s="78"/>
      <c r="AH8" s="79"/>
      <c r="AI8" s="77">
        <v>589</v>
      </c>
      <c r="AJ8" s="78"/>
      <c r="AK8" s="78"/>
      <c r="AL8" s="79"/>
      <c r="AM8" s="76">
        <f t="shared" ref="AM8:AM31" si="1">AE8+AI8</f>
        <v>1117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100</v>
      </c>
      <c r="G9" s="67"/>
      <c r="H9" s="68"/>
      <c r="I9" s="66">
        <v>94</v>
      </c>
      <c r="J9" s="67"/>
      <c r="K9" s="68"/>
      <c r="L9" s="66">
        <v>74</v>
      </c>
      <c r="M9" s="67"/>
      <c r="N9" s="68"/>
      <c r="O9" s="66">
        <f t="shared" si="0"/>
        <v>168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61</v>
      </c>
      <c r="AB9" s="67"/>
      <c r="AC9" s="67"/>
      <c r="AD9" s="68"/>
      <c r="AE9" s="66">
        <v>62</v>
      </c>
      <c r="AF9" s="67"/>
      <c r="AG9" s="67"/>
      <c r="AH9" s="68"/>
      <c r="AI9" s="66">
        <v>68</v>
      </c>
      <c r="AJ9" s="67"/>
      <c r="AK9" s="67"/>
      <c r="AL9" s="68"/>
      <c r="AM9" s="72">
        <f t="shared" si="1"/>
        <v>130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223</v>
      </c>
      <c r="G10" s="67"/>
      <c r="H10" s="68"/>
      <c r="I10" s="66">
        <v>203</v>
      </c>
      <c r="J10" s="67"/>
      <c r="K10" s="68"/>
      <c r="L10" s="66">
        <v>214</v>
      </c>
      <c r="M10" s="67"/>
      <c r="N10" s="68"/>
      <c r="O10" s="66">
        <f t="shared" si="0"/>
        <v>417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275</v>
      </c>
      <c r="AB10" s="67"/>
      <c r="AC10" s="67"/>
      <c r="AD10" s="68"/>
      <c r="AE10" s="66">
        <v>285</v>
      </c>
      <c r="AF10" s="67"/>
      <c r="AG10" s="67"/>
      <c r="AH10" s="68"/>
      <c r="AI10" s="66">
        <v>313</v>
      </c>
      <c r="AJ10" s="67"/>
      <c r="AK10" s="67"/>
      <c r="AL10" s="68"/>
      <c r="AM10" s="72">
        <f t="shared" si="1"/>
        <v>598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104</v>
      </c>
      <c r="J11" s="67"/>
      <c r="K11" s="68"/>
      <c r="L11" s="66">
        <v>123</v>
      </c>
      <c r="M11" s="67"/>
      <c r="N11" s="68"/>
      <c r="O11" s="66">
        <f t="shared" si="0"/>
        <v>227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434</v>
      </c>
      <c r="AB11" s="67"/>
      <c r="AC11" s="67"/>
      <c r="AD11" s="68"/>
      <c r="AE11" s="66">
        <v>478</v>
      </c>
      <c r="AF11" s="67"/>
      <c r="AG11" s="67"/>
      <c r="AH11" s="68"/>
      <c r="AI11" s="66">
        <v>528</v>
      </c>
      <c r="AJ11" s="67"/>
      <c r="AK11" s="67"/>
      <c r="AL11" s="68"/>
      <c r="AM11" s="72">
        <f t="shared" si="1"/>
        <v>1006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154</v>
      </c>
      <c r="G12" s="67"/>
      <c r="H12" s="68"/>
      <c r="I12" s="66">
        <v>160</v>
      </c>
      <c r="J12" s="67"/>
      <c r="K12" s="68"/>
      <c r="L12" s="66">
        <v>158</v>
      </c>
      <c r="M12" s="67"/>
      <c r="N12" s="68"/>
      <c r="O12" s="66">
        <f t="shared" si="0"/>
        <v>318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171</v>
      </c>
      <c r="AB12" s="67"/>
      <c r="AC12" s="67"/>
      <c r="AD12" s="68"/>
      <c r="AE12" s="66">
        <v>173</v>
      </c>
      <c r="AF12" s="67"/>
      <c r="AG12" s="67"/>
      <c r="AH12" s="68"/>
      <c r="AI12" s="66">
        <v>194</v>
      </c>
      <c r="AJ12" s="67"/>
      <c r="AK12" s="67"/>
      <c r="AL12" s="68"/>
      <c r="AM12" s="72">
        <f t="shared" si="1"/>
        <v>367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93</v>
      </c>
      <c r="G13" s="67"/>
      <c r="H13" s="68"/>
      <c r="I13" s="66">
        <v>85</v>
      </c>
      <c r="J13" s="67"/>
      <c r="K13" s="68"/>
      <c r="L13" s="66">
        <v>90</v>
      </c>
      <c r="M13" s="67"/>
      <c r="N13" s="68"/>
      <c r="O13" s="66">
        <f t="shared" si="0"/>
        <v>175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134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269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1420</v>
      </c>
      <c r="AB14" s="67"/>
      <c r="AC14" s="67"/>
      <c r="AD14" s="68"/>
      <c r="AE14" s="66">
        <v>1371</v>
      </c>
      <c r="AF14" s="67"/>
      <c r="AG14" s="67"/>
      <c r="AH14" s="68"/>
      <c r="AI14" s="66">
        <v>1553</v>
      </c>
      <c r="AJ14" s="67"/>
      <c r="AK14" s="67"/>
      <c r="AL14" s="68"/>
      <c r="AM14" s="72">
        <f t="shared" si="1"/>
        <v>2924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252</v>
      </c>
      <c r="G15" s="67"/>
      <c r="H15" s="68"/>
      <c r="I15" s="66">
        <v>261</v>
      </c>
      <c r="J15" s="67"/>
      <c r="K15" s="68"/>
      <c r="L15" s="66">
        <v>291</v>
      </c>
      <c r="M15" s="67"/>
      <c r="N15" s="68"/>
      <c r="O15" s="66">
        <f t="shared" si="0"/>
        <v>552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3</v>
      </c>
      <c r="AF15" s="67"/>
      <c r="AG15" s="67"/>
      <c r="AH15" s="68"/>
      <c r="AI15" s="66">
        <v>12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246</v>
      </c>
      <c r="G16" s="67"/>
      <c r="H16" s="68"/>
      <c r="I16" s="66">
        <v>235</v>
      </c>
      <c r="J16" s="67"/>
      <c r="K16" s="68"/>
      <c r="L16" s="66">
        <v>263</v>
      </c>
      <c r="M16" s="67"/>
      <c r="N16" s="68"/>
      <c r="O16" s="66">
        <f t="shared" si="0"/>
        <v>498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54</v>
      </c>
      <c r="AB16" s="67"/>
      <c r="AC16" s="67"/>
      <c r="AD16" s="68"/>
      <c r="AE16" s="66">
        <v>46</v>
      </c>
      <c r="AF16" s="67"/>
      <c r="AG16" s="67"/>
      <c r="AH16" s="68"/>
      <c r="AI16" s="66">
        <v>56</v>
      </c>
      <c r="AJ16" s="67"/>
      <c r="AK16" s="67"/>
      <c r="AL16" s="68"/>
      <c r="AM16" s="72">
        <f t="shared" si="1"/>
        <v>102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112</v>
      </c>
      <c r="G17" s="67"/>
      <c r="H17" s="68"/>
      <c r="I17" s="66">
        <v>150</v>
      </c>
      <c r="J17" s="67"/>
      <c r="K17" s="68"/>
      <c r="L17" s="66">
        <v>174</v>
      </c>
      <c r="M17" s="67"/>
      <c r="N17" s="68"/>
      <c r="O17" s="66">
        <f t="shared" si="0"/>
        <v>324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260</v>
      </c>
      <c r="AB17" s="67"/>
      <c r="AC17" s="67"/>
      <c r="AD17" s="68"/>
      <c r="AE17" s="66">
        <v>231</v>
      </c>
      <c r="AF17" s="67"/>
      <c r="AG17" s="67"/>
      <c r="AH17" s="68"/>
      <c r="AI17" s="66">
        <v>280</v>
      </c>
      <c r="AJ17" s="67"/>
      <c r="AK17" s="67"/>
      <c r="AL17" s="68"/>
      <c r="AM17" s="72">
        <f t="shared" si="1"/>
        <v>511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150</v>
      </c>
      <c r="G18" s="67"/>
      <c r="H18" s="68"/>
      <c r="I18" s="66">
        <v>169</v>
      </c>
      <c r="J18" s="67"/>
      <c r="K18" s="68"/>
      <c r="L18" s="66">
        <v>192</v>
      </c>
      <c r="M18" s="67"/>
      <c r="N18" s="68"/>
      <c r="O18" s="66">
        <f t="shared" si="0"/>
        <v>361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250</v>
      </c>
      <c r="AB18" s="67"/>
      <c r="AC18" s="67"/>
      <c r="AD18" s="68"/>
      <c r="AE18" s="66">
        <v>207</v>
      </c>
      <c r="AF18" s="67"/>
      <c r="AG18" s="67"/>
      <c r="AH18" s="68"/>
      <c r="AI18" s="66">
        <v>215</v>
      </c>
      <c r="AJ18" s="67"/>
      <c r="AK18" s="67"/>
      <c r="AL18" s="68"/>
      <c r="AM18" s="72">
        <f t="shared" si="1"/>
        <v>422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154</v>
      </c>
      <c r="G19" s="67"/>
      <c r="H19" s="68"/>
      <c r="I19" s="66">
        <v>140</v>
      </c>
      <c r="J19" s="67"/>
      <c r="K19" s="68"/>
      <c r="L19" s="66">
        <v>164</v>
      </c>
      <c r="M19" s="67"/>
      <c r="N19" s="68"/>
      <c r="O19" s="66">
        <f t="shared" si="0"/>
        <v>304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71</v>
      </c>
      <c r="J20" s="67"/>
      <c r="K20" s="68"/>
      <c r="L20" s="66">
        <v>69</v>
      </c>
      <c r="M20" s="67"/>
      <c r="N20" s="68"/>
      <c r="O20" s="66">
        <f t="shared" si="0"/>
        <v>140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119</v>
      </c>
      <c r="AB20" s="67"/>
      <c r="AC20" s="67"/>
      <c r="AD20" s="68"/>
      <c r="AE20" s="66">
        <v>101</v>
      </c>
      <c r="AF20" s="67"/>
      <c r="AG20" s="67"/>
      <c r="AH20" s="68"/>
      <c r="AI20" s="66">
        <v>135</v>
      </c>
      <c r="AJ20" s="67"/>
      <c r="AK20" s="67"/>
      <c r="AL20" s="68"/>
      <c r="AM20" s="72">
        <f t="shared" si="1"/>
        <v>236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75</v>
      </c>
      <c r="G21" s="67"/>
      <c r="H21" s="68"/>
      <c r="I21" s="66">
        <v>47</v>
      </c>
      <c r="J21" s="67"/>
      <c r="K21" s="68"/>
      <c r="L21" s="66">
        <v>68</v>
      </c>
      <c r="M21" s="67"/>
      <c r="N21" s="68"/>
      <c r="O21" s="66">
        <f t="shared" si="0"/>
        <v>115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124</v>
      </c>
      <c r="AB21" s="67"/>
      <c r="AC21" s="67"/>
      <c r="AD21" s="68"/>
      <c r="AE21" s="66">
        <v>112</v>
      </c>
      <c r="AF21" s="67"/>
      <c r="AG21" s="67"/>
      <c r="AH21" s="68"/>
      <c r="AI21" s="66">
        <v>131</v>
      </c>
      <c r="AJ21" s="67"/>
      <c r="AK21" s="67"/>
      <c r="AL21" s="68"/>
      <c r="AM21" s="72">
        <f t="shared" si="1"/>
        <v>243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40</v>
      </c>
      <c r="G22" s="67"/>
      <c r="H22" s="68"/>
      <c r="I22" s="66">
        <v>36</v>
      </c>
      <c r="J22" s="67"/>
      <c r="K22" s="68"/>
      <c r="L22" s="66">
        <v>40</v>
      </c>
      <c r="M22" s="67"/>
      <c r="N22" s="68"/>
      <c r="O22" s="66">
        <f t="shared" si="0"/>
        <v>76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254</v>
      </c>
      <c r="AB22" s="67"/>
      <c r="AC22" s="67"/>
      <c r="AD22" s="68"/>
      <c r="AE22" s="66">
        <v>262</v>
      </c>
      <c r="AF22" s="67"/>
      <c r="AG22" s="67"/>
      <c r="AH22" s="68"/>
      <c r="AI22" s="66">
        <v>311</v>
      </c>
      <c r="AJ22" s="67"/>
      <c r="AK22" s="67"/>
      <c r="AL22" s="68"/>
      <c r="AM22" s="72">
        <f t="shared" si="1"/>
        <v>573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192</v>
      </c>
      <c r="G23" s="67"/>
      <c r="H23" s="68"/>
      <c r="I23" s="66">
        <v>169</v>
      </c>
      <c r="J23" s="67"/>
      <c r="K23" s="68"/>
      <c r="L23" s="66">
        <v>196</v>
      </c>
      <c r="M23" s="67"/>
      <c r="N23" s="68"/>
      <c r="O23" s="66">
        <f t="shared" si="0"/>
        <v>365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30</v>
      </c>
      <c r="AB23" s="67"/>
      <c r="AC23" s="67"/>
      <c r="AD23" s="68"/>
      <c r="AE23" s="66">
        <v>20</v>
      </c>
      <c r="AF23" s="67"/>
      <c r="AG23" s="67"/>
      <c r="AH23" s="68"/>
      <c r="AI23" s="66">
        <v>21</v>
      </c>
      <c r="AJ23" s="67"/>
      <c r="AK23" s="67"/>
      <c r="AL23" s="68"/>
      <c r="AM23" s="72">
        <f t="shared" si="1"/>
        <v>41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223</v>
      </c>
      <c r="G24" s="67"/>
      <c r="H24" s="68"/>
      <c r="I24" s="66">
        <v>245</v>
      </c>
      <c r="J24" s="67"/>
      <c r="K24" s="68"/>
      <c r="L24" s="66">
        <v>244</v>
      </c>
      <c r="M24" s="67"/>
      <c r="N24" s="68"/>
      <c r="O24" s="66">
        <f t="shared" si="0"/>
        <v>489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157</v>
      </c>
      <c r="AB24" s="67"/>
      <c r="AC24" s="67"/>
      <c r="AD24" s="68"/>
      <c r="AE24" s="66">
        <v>144</v>
      </c>
      <c r="AF24" s="67"/>
      <c r="AG24" s="67"/>
      <c r="AH24" s="68"/>
      <c r="AI24" s="66">
        <v>148</v>
      </c>
      <c r="AJ24" s="67"/>
      <c r="AK24" s="67"/>
      <c r="AL24" s="68"/>
      <c r="AM24" s="72">
        <f t="shared" si="1"/>
        <v>292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193</v>
      </c>
      <c r="G25" s="67"/>
      <c r="H25" s="68"/>
      <c r="I25" s="66">
        <v>179</v>
      </c>
      <c r="J25" s="67"/>
      <c r="K25" s="68"/>
      <c r="L25" s="66">
        <v>199</v>
      </c>
      <c r="M25" s="67"/>
      <c r="N25" s="68"/>
      <c r="O25" s="66">
        <f t="shared" si="0"/>
        <v>378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236</v>
      </c>
      <c r="AB25" s="67"/>
      <c r="AC25" s="67"/>
      <c r="AD25" s="68"/>
      <c r="AE25" s="66">
        <v>189</v>
      </c>
      <c r="AF25" s="67"/>
      <c r="AG25" s="67"/>
      <c r="AH25" s="68"/>
      <c r="AI25" s="66">
        <v>194</v>
      </c>
      <c r="AJ25" s="67"/>
      <c r="AK25" s="67"/>
      <c r="AL25" s="68"/>
      <c r="AM25" s="72">
        <f t="shared" si="1"/>
        <v>383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173</v>
      </c>
      <c r="G26" s="67"/>
      <c r="H26" s="68"/>
      <c r="I26" s="66">
        <v>169</v>
      </c>
      <c r="J26" s="67"/>
      <c r="K26" s="68"/>
      <c r="L26" s="66">
        <v>196</v>
      </c>
      <c r="M26" s="67"/>
      <c r="N26" s="68"/>
      <c r="O26" s="66">
        <f t="shared" si="0"/>
        <v>365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161</v>
      </c>
      <c r="AB26" s="67"/>
      <c r="AC26" s="67"/>
      <c r="AD26" s="68"/>
      <c r="AE26" s="66">
        <v>144</v>
      </c>
      <c r="AF26" s="67"/>
      <c r="AG26" s="67"/>
      <c r="AH26" s="68"/>
      <c r="AI26" s="66">
        <v>168</v>
      </c>
      <c r="AJ26" s="67"/>
      <c r="AK26" s="67"/>
      <c r="AL26" s="68"/>
      <c r="AM26" s="72">
        <f t="shared" si="1"/>
        <v>312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141</v>
      </c>
      <c r="G27" s="67"/>
      <c r="H27" s="68"/>
      <c r="I27" s="66">
        <v>131</v>
      </c>
      <c r="J27" s="67"/>
      <c r="K27" s="68"/>
      <c r="L27" s="66">
        <v>163</v>
      </c>
      <c r="M27" s="67"/>
      <c r="N27" s="68"/>
      <c r="O27" s="66">
        <f t="shared" si="0"/>
        <v>294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187</v>
      </c>
      <c r="AB27" s="67"/>
      <c r="AC27" s="67"/>
      <c r="AD27" s="68"/>
      <c r="AE27" s="66">
        <v>162</v>
      </c>
      <c r="AF27" s="67"/>
      <c r="AG27" s="67"/>
      <c r="AH27" s="68"/>
      <c r="AI27" s="66">
        <v>135</v>
      </c>
      <c r="AJ27" s="67"/>
      <c r="AK27" s="67"/>
      <c r="AL27" s="68"/>
      <c r="AM27" s="72">
        <f t="shared" si="1"/>
        <v>297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63</v>
      </c>
      <c r="G28" s="67"/>
      <c r="H28" s="68"/>
      <c r="I28" s="66">
        <v>53</v>
      </c>
      <c r="J28" s="67"/>
      <c r="K28" s="68"/>
      <c r="L28" s="66">
        <v>70</v>
      </c>
      <c r="M28" s="67"/>
      <c r="N28" s="68"/>
      <c r="O28" s="66">
        <f t="shared" si="0"/>
        <v>123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216</v>
      </c>
      <c r="AB28" s="67"/>
      <c r="AC28" s="67"/>
      <c r="AD28" s="68"/>
      <c r="AE28" s="66">
        <v>191</v>
      </c>
      <c r="AF28" s="67"/>
      <c r="AG28" s="67"/>
      <c r="AH28" s="68"/>
      <c r="AI28" s="66">
        <v>219</v>
      </c>
      <c r="AJ28" s="67"/>
      <c r="AK28" s="67"/>
      <c r="AL28" s="68"/>
      <c r="AM28" s="72">
        <f t="shared" si="1"/>
        <v>410</v>
      </c>
      <c r="AN28" s="72"/>
      <c r="AO28" s="72"/>
      <c r="AP28" s="72"/>
      <c r="AR28" s="14"/>
      <c r="AS28" s="14" t="s">
        <v>19</v>
      </c>
      <c r="AT28" s="14" t="s">
        <v>18</v>
      </c>
      <c r="AU28" s="14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83</v>
      </c>
      <c r="G29" s="67"/>
      <c r="H29" s="68"/>
      <c r="I29" s="66">
        <v>74</v>
      </c>
      <c r="J29" s="67"/>
      <c r="K29" s="68"/>
      <c r="L29" s="66">
        <v>94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230</v>
      </c>
      <c r="AB29" s="67"/>
      <c r="AC29" s="67"/>
      <c r="AD29" s="68"/>
      <c r="AE29" s="66">
        <v>244</v>
      </c>
      <c r="AF29" s="67"/>
      <c r="AG29" s="67"/>
      <c r="AH29" s="68"/>
      <c r="AI29" s="66">
        <v>188</v>
      </c>
      <c r="AJ29" s="67"/>
      <c r="AK29" s="67"/>
      <c r="AL29" s="68"/>
      <c r="AM29" s="72">
        <f t="shared" si="1"/>
        <v>432</v>
      </c>
      <c r="AN29" s="72"/>
      <c r="AO29" s="72"/>
      <c r="AP29" s="72"/>
      <c r="AR29" s="14" t="s">
        <v>5</v>
      </c>
      <c r="AS29" s="7">
        <f>AE31</f>
        <v>12375</v>
      </c>
      <c r="AT29" s="7">
        <v>4353</v>
      </c>
      <c r="AU29" s="6">
        <f>IF(OR(AS29=0,AT29=0),"",ROUNDDOWN(AT29/AS29,4))</f>
        <v>0.35170000000000001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1508</v>
      </c>
      <c r="G30" s="67"/>
      <c r="H30" s="68"/>
      <c r="I30" s="66">
        <v>1576</v>
      </c>
      <c r="J30" s="67"/>
      <c r="K30" s="68"/>
      <c r="L30" s="66">
        <v>1682</v>
      </c>
      <c r="M30" s="67"/>
      <c r="N30" s="68"/>
      <c r="O30" s="66">
        <f t="shared" si="0"/>
        <v>3258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43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14" t="s">
        <v>3</v>
      </c>
      <c r="AS30" s="7">
        <f>AI31</f>
        <v>13578</v>
      </c>
      <c r="AT30" s="7">
        <v>5919</v>
      </c>
      <c r="AU30" s="6">
        <f>IF(OR(AS30=0,AT30=0),"",ROUNDDOWN(AT30/AS30,4))</f>
        <v>0.43590000000000001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548</v>
      </c>
      <c r="G31" s="67"/>
      <c r="H31" s="68"/>
      <c r="I31" s="66">
        <v>580</v>
      </c>
      <c r="J31" s="67"/>
      <c r="K31" s="68"/>
      <c r="L31" s="66">
        <v>623</v>
      </c>
      <c r="M31" s="67"/>
      <c r="N31" s="68"/>
      <c r="O31" s="66">
        <f t="shared" si="0"/>
        <v>1203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12488</v>
      </c>
      <c r="AB31" s="67"/>
      <c r="AC31" s="67"/>
      <c r="AD31" s="68"/>
      <c r="AE31" s="66">
        <f>SUM(I8:K32,AE8:AH30)</f>
        <v>12375</v>
      </c>
      <c r="AF31" s="67"/>
      <c r="AG31" s="67"/>
      <c r="AH31" s="68"/>
      <c r="AI31" s="66">
        <f>SUM(L8:N32,AI8:AL30)</f>
        <v>13578</v>
      </c>
      <c r="AJ31" s="67"/>
      <c r="AK31" s="67"/>
      <c r="AL31" s="68"/>
      <c r="AM31" s="72">
        <f t="shared" si="1"/>
        <v>25953</v>
      </c>
      <c r="AN31" s="72"/>
      <c r="AO31" s="72"/>
      <c r="AP31" s="72"/>
      <c r="AR31" s="14" t="s">
        <v>11</v>
      </c>
      <c r="AS31" s="7">
        <f>AM31</f>
        <v>25953</v>
      </c>
      <c r="AT31" s="7">
        <f>AT29+AT30</f>
        <v>10272</v>
      </c>
      <c r="AU31" s="6">
        <f>IF(OR(AS31=0,AT31=0),"",ROUNDDOWN(AT31/AS31,4))</f>
        <v>0.3957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456</v>
      </c>
      <c r="G32" s="61"/>
      <c r="H32" s="62"/>
      <c r="I32" s="60">
        <v>441</v>
      </c>
      <c r="J32" s="61"/>
      <c r="K32" s="62"/>
      <c r="L32" s="60">
        <v>489</v>
      </c>
      <c r="M32" s="61"/>
      <c r="N32" s="62"/>
      <c r="O32" s="60">
        <f t="shared" si="0"/>
        <v>930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13" t="s">
        <v>8</v>
      </c>
      <c r="E34" s="70">
        <f>AM31-25983</f>
        <v>-30</v>
      </c>
      <c r="F34" s="70"/>
      <c r="G34" s="1" t="s">
        <v>0</v>
      </c>
      <c r="L34" s="1" t="s">
        <v>7</v>
      </c>
      <c r="O34" s="58">
        <f>AM31-26465</f>
        <v>-512</v>
      </c>
      <c r="P34" s="58"/>
      <c r="Q34" s="58"/>
      <c r="R34" s="58"/>
      <c r="S34" s="1" t="s">
        <v>0</v>
      </c>
      <c r="AG34" s="13" t="s">
        <v>9</v>
      </c>
      <c r="AH34" s="57">
        <f>AT31</f>
        <v>10272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13" t="s">
        <v>8</v>
      </c>
      <c r="E36" s="58">
        <f>AA31-12489</f>
        <v>-1</v>
      </c>
      <c r="F36" s="58"/>
      <c r="G36" s="1" t="s">
        <v>6</v>
      </c>
      <c r="L36" s="1" t="s">
        <v>7</v>
      </c>
      <c r="O36" s="58">
        <f>AA31-12576</f>
        <v>-88</v>
      </c>
      <c r="P36" s="58"/>
      <c r="Q36" s="58"/>
      <c r="R36" s="58"/>
      <c r="S36" s="1" t="s">
        <v>6</v>
      </c>
      <c r="Y36" s="1" t="s">
        <v>75</v>
      </c>
      <c r="AG36" s="13" t="s">
        <v>5</v>
      </c>
      <c r="AH36" s="57">
        <f>AT29</f>
        <v>4353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13"/>
    </row>
    <row r="38" spans="3:39" s="1" customFormat="1" ht="18.75" customHeight="1" x14ac:dyDescent="0.15">
      <c r="C38" s="15" t="s">
        <v>4</v>
      </c>
      <c r="AG38" s="13" t="s">
        <v>3</v>
      </c>
      <c r="AH38" s="57">
        <f>AT30</f>
        <v>5919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13"/>
    </row>
    <row r="40" spans="3:39" s="1" customFormat="1" ht="18.75" customHeight="1" x14ac:dyDescent="0.15">
      <c r="C40" s="2" t="s">
        <v>2</v>
      </c>
      <c r="AG40" s="13" t="s">
        <v>1</v>
      </c>
      <c r="AH40" s="59">
        <f>IF(OR(AH34=0,AM31=0),"",ROUNDDOWN(AH34/AM31*100,2))</f>
        <v>39.57</v>
      </c>
      <c r="AI40" s="59"/>
      <c r="AJ40" s="59"/>
      <c r="AK40" s="59"/>
      <c r="AL40" s="59"/>
      <c r="AM40" s="1" t="s">
        <v>74</v>
      </c>
    </row>
    <row r="42" spans="3:39" s="1" customFormat="1" x14ac:dyDescent="0.15">
      <c r="C42" s="1" t="s">
        <v>69</v>
      </c>
      <c r="F42" s="57">
        <v>8</v>
      </c>
      <c r="G42" s="57"/>
      <c r="H42" s="57"/>
      <c r="I42" s="1" t="s">
        <v>0</v>
      </c>
      <c r="L42" s="1" t="s">
        <v>68</v>
      </c>
      <c r="Q42" s="57">
        <v>29</v>
      </c>
      <c r="R42" s="57"/>
      <c r="S42" s="57"/>
      <c r="T42" s="57"/>
      <c r="U42" s="57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U42"/>
    <mergeCell ref="AM32:AP32"/>
    <mergeCell ref="E34:F34"/>
    <mergeCell ref="O34:R34"/>
    <mergeCell ref="AH34:AL3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U8" sqref="AU8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0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17"/>
      <c r="H3" s="17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20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20"/>
      <c r="H4" s="10"/>
      <c r="I4" s="57" t="s">
        <v>6</v>
      </c>
      <c r="J4" s="57"/>
      <c r="K4" s="57"/>
      <c r="L4" s="57">
        <v>11204</v>
      </c>
      <c r="M4" s="57"/>
      <c r="N4" s="57"/>
      <c r="O4" s="19"/>
      <c r="P4" s="19"/>
      <c r="Q4" s="83" t="s">
        <v>64</v>
      </c>
      <c r="R4" s="83"/>
      <c r="S4" s="83"/>
      <c r="T4" s="84">
        <v>118.23</v>
      </c>
      <c r="U4" s="84"/>
      <c r="V4" s="84"/>
      <c r="W4" s="84"/>
      <c r="X4" s="19" t="s">
        <v>81</v>
      </c>
      <c r="Y4" s="19"/>
      <c r="Z4" s="19"/>
      <c r="AF4" s="4"/>
      <c r="AH4" s="20"/>
      <c r="AK4" s="17"/>
      <c r="AL4" s="20"/>
      <c r="AM4" s="19"/>
      <c r="AP4" s="17"/>
    </row>
    <row r="5" spans="2:44" ht="18.75" customHeight="1" x14ac:dyDescent="0.15">
      <c r="Z5" s="20"/>
      <c r="AA5" s="20"/>
      <c r="AB5" s="20"/>
      <c r="AC5" s="20"/>
      <c r="AD5" s="57" t="s">
        <v>80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1733</v>
      </c>
      <c r="G8" s="78"/>
      <c r="H8" s="79"/>
      <c r="I8" s="77">
        <v>1804</v>
      </c>
      <c r="J8" s="78"/>
      <c r="K8" s="79"/>
      <c r="L8" s="77">
        <v>1985</v>
      </c>
      <c r="M8" s="78"/>
      <c r="N8" s="79"/>
      <c r="O8" s="77">
        <f t="shared" ref="O8:O32" si="0">I8+L8</f>
        <v>3789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480</v>
      </c>
      <c r="AB8" s="78"/>
      <c r="AC8" s="78"/>
      <c r="AD8" s="79"/>
      <c r="AE8" s="77">
        <v>526</v>
      </c>
      <c r="AF8" s="78"/>
      <c r="AG8" s="78"/>
      <c r="AH8" s="79"/>
      <c r="AI8" s="77">
        <v>585</v>
      </c>
      <c r="AJ8" s="78"/>
      <c r="AK8" s="78"/>
      <c r="AL8" s="79"/>
      <c r="AM8" s="76">
        <f t="shared" ref="AM8:AM31" si="1">AE8+AI8</f>
        <v>1111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98</v>
      </c>
      <c r="G9" s="67"/>
      <c r="H9" s="68"/>
      <c r="I9" s="66">
        <v>91</v>
      </c>
      <c r="J9" s="67"/>
      <c r="K9" s="68"/>
      <c r="L9" s="66">
        <v>74</v>
      </c>
      <c r="M9" s="67"/>
      <c r="N9" s="68"/>
      <c r="O9" s="66">
        <f t="shared" si="0"/>
        <v>165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62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131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222</v>
      </c>
      <c r="G10" s="67"/>
      <c r="H10" s="68"/>
      <c r="I10" s="66">
        <v>202</v>
      </c>
      <c r="J10" s="67"/>
      <c r="K10" s="68"/>
      <c r="L10" s="66">
        <v>213</v>
      </c>
      <c r="M10" s="67"/>
      <c r="N10" s="68"/>
      <c r="O10" s="66">
        <f t="shared" si="0"/>
        <v>415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273</v>
      </c>
      <c r="AB10" s="67"/>
      <c r="AC10" s="67"/>
      <c r="AD10" s="68"/>
      <c r="AE10" s="66">
        <v>286</v>
      </c>
      <c r="AF10" s="67"/>
      <c r="AG10" s="67"/>
      <c r="AH10" s="68"/>
      <c r="AI10" s="66">
        <v>308</v>
      </c>
      <c r="AJ10" s="67"/>
      <c r="AK10" s="67"/>
      <c r="AL10" s="68"/>
      <c r="AM10" s="72">
        <f t="shared" si="1"/>
        <v>594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109</v>
      </c>
      <c r="G11" s="67"/>
      <c r="H11" s="68"/>
      <c r="I11" s="66">
        <v>103</v>
      </c>
      <c r="J11" s="67"/>
      <c r="K11" s="68"/>
      <c r="L11" s="66">
        <v>123</v>
      </c>
      <c r="M11" s="67"/>
      <c r="N11" s="68"/>
      <c r="O11" s="66">
        <f t="shared" si="0"/>
        <v>226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432</v>
      </c>
      <c r="AB11" s="67"/>
      <c r="AC11" s="67"/>
      <c r="AD11" s="68"/>
      <c r="AE11" s="66">
        <v>479</v>
      </c>
      <c r="AF11" s="67"/>
      <c r="AG11" s="67"/>
      <c r="AH11" s="68"/>
      <c r="AI11" s="66">
        <v>527</v>
      </c>
      <c r="AJ11" s="67"/>
      <c r="AK11" s="67"/>
      <c r="AL11" s="68"/>
      <c r="AM11" s="72">
        <f t="shared" si="1"/>
        <v>1006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154</v>
      </c>
      <c r="G12" s="67"/>
      <c r="H12" s="68"/>
      <c r="I12" s="66">
        <v>160</v>
      </c>
      <c r="J12" s="67"/>
      <c r="K12" s="68"/>
      <c r="L12" s="66">
        <v>158</v>
      </c>
      <c r="M12" s="67"/>
      <c r="N12" s="68"/>
      <c r="O12" s="66">
        <f t="shared" si="0"/>
        <v>318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171</v>
      </c>
      <c r="AB12" s="67"/>
      <c r="AC12" s="67"/>
      <c r="AD12" s="68"/>
      <c r="AE12" s="66">
        <v>173</v>
      </c>
      <c r="AF12" s="67"/>
      <c r="AG12" s="67"/>
      <c r="AH12" s="68"/>
      <c r="AI12" s="66">
        <v>194</v>
      </c>
      <c r="AJ12" s="67"/>
      <c r="AK12" s="67"/>
      <c r="AL12" s="68"/>
      <c r="AM12" s="72">
        <f t="shared" si="1"/>
        <v>367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93</v>
      </c>
      <c r="G13" s="67"/>
      <c r="H13" s="68"/>
      <c r="I13" s="66">
        <v>85</v>
      </c>
      <c r="J13" s="67"/>
      <c r="K13" s="68"/>
      <c r="L13" s="66">
        <v>90</v>
      </c>
      <c r="M13" s="67"/>
      <c r="N13" s="68"/>
      <c r="O13" s="66">
        <f t="shared" si="0"/>
        <v>175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134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269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1407</v>
      </c>
      <c r="AB14" s="67"/>
      <c r="AC14" s="67"/>
      <c r="AD14" s="68"/>
      <c r="AE14" s="66">
        <v>1349</v>
      </c>
      <c r="AF14" s="67"/>
      <c r="AG14" s="67"/>
      <c r="AH14" s="68"/>
      <c r="AI14" s="66">
        <v>1540</v>
      </c>
      <c r="AJ14" s="67"/>
      <c r="AK14" s="67"/>
      <c r="AL14" s="68"/>
      <c r="AM14" s="72">
        <f t="shared" si="1"/>
        <v>2889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250</v>
      </c>
      <c r="G15" s="67"/>
      <c r="H15" s="68"/>
      <c r="I15" s="66">
        <v>260</v>
      </c>
      <c r="J15" s="67"/>
      <c r="K15" s="68"/>
      <c r="L15" s="66">
        <v>290</v>
      </c>
      <c r="M15" s="67"/>
      <c r="N15" s="68"/>
      <c r="O15" s="66">
        <f t="shared" si="0"/>
        <v>550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3</v>
      </c>
      <c r="AF15" s="67"/>
      <c r="AG15" s="67"/>
      <c r="AH15" s="68"/>
      <c r="AI15" s="66">
        <v>12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245</v>
      </c>
      <c r="G16" s="67"/>
      <c r="H16" s="68"/>
      <c r="I16" s="66">
        <v>234</v>
      </c>
      <c r="J16" s="67"/>
      <c r="K16" s="68"/>
      <c r="L16" s="66">
        <v>263</v>
      </c>
      <c r="M16" s="67"/>
      <c r="N16" s="68"/>
      <c r="O16" s="66">
        <f t="shared" si="0"/>
        <v>497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53</v>
      </c>
      <c r="AB16" s="67"/>
      <c r="AC16" s="67"/>
      <c r="AD16" s="68"/>
      <c r="AE16" s="66">
        <v>46</v>
      </c>
      <c r="AF16" s="67"/>
      <c r="AG16" s="67"/>
      <c r="AH16" s="68"/>
      <c r="AI16" s="66">
        <v>55</v>
      </c>
      <c r="AJ16" s="67"/>
      <c r="AK16" s="67"/>
      <c r="AL16" s="68"/>
      <c r="AM16" s="72">
        <f t="shared" si="1"/>
        <v>101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150</v>
      </c>
      <c r="J17" s="67"/>
      <c r="K17" s="68"/>
      <c r="L17" s="66">
        <v>174</v>
      </c>
      <c r="M17" s="67"/>
      <c r="N17" s="68"/>
      <c r="O17" s="66">
        <f t="shared" si="0"/>
        <v>324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259</v>
      </c>
      <c r="AB17" s="67"/>
      <c r="AC17" s="67"/>
      <c r="AD17" s="68"/>
      <c r="AE17" s="66">
        <v>231</v>
      </c>
      <c r="AF17" s="67"/>
      <c r="AG17" s="67"/>
      <c r="AH17" s="68"/>
      <c r="AI17" s="66">
        <v>276</v>
      </c>
      <c r="AJ17" s="67"/>
      <c r="AK17" s="67"/>
      <c r="AL17" s="68"/>
      <c r="AM17" s="72">
        <f t="shared" si="1"/>
        <v>507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150</v>
      </c>
      <c r="G18" s="67"/>
      <c r="H18" s="68"/>
      <c r="I18" s="66">
        <v>169</v>
      </c>
      <c r="J18" s="67"/>
      <c r="K18" s="68"/>
      <c r="L18" s="66">
        <v>191</v>
      </c>
      <c r="M18" s="67"/>
      <c r="N18" s="68"/>
      <c r="O18" s="66">
        <f t="shared" si="0"/>
        <v>360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250</v>
      </c>
      <c r="AB18" s="67"/>
      <c r="AC18" s="67"/>
      <c r="AD18" s="68"/>
      <c r="AE18" s="66">
        <v>207</v>
      </c>
      <c r="AF18" s="67"/>
      <c r="AG18" s="67"/>
      <c r="AH18" s="68"/>
      <c r="AI18" s="66">
        <v>215</v>
      </c>
      <c r="AJ18" s="67"/>
      <c r="AK18" s="67"/>
      <c r="AL18" s="68"/>
      <c r="AM18" s="72">
        <f t="shared" si="1"/>
        <v>422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155</v>
      </c>
      <c r="G19" s="67"/>
      <c r="H19" s="68"/>
      <c r="I19" s="66">
        <v>142</v>
      </c>
      <c r="J19" s="67"/>
      <c r="K19" s="68"/>
      <c r="L19" s="66">
        <v>167</v>
      </c>
      <c r="M19" s="67"/>
      <c r="N19" s="68"/>
      <c r="O19" s="66">
        <f t="shared" si="0"/>
        <v>309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71</v>
      </c>
      <c r="J20" s="67"/>
      <c r="K20" s="68"/>
      <c r="L20" s="66">
        <v>69</v>
      </c>
      <c r="M20" s="67"/>
      <c r="N20" s="68"/>
      <c r="O20" s="66">
        <f t="shared" si="0"/>
        <v>140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120</v>
      </c>
      <c r="AB20" s="67"/>
      <c r="AC20" s="67"/>
      <c r="AD20" s="68"/>
      <c r="AE20" s="66">
        <v>102</v>
      </c>
      <c r="AF20" s="67"/>
      <c r="AG20" s="67"/>
      <c r="AH20" s="68"/>
      <c r="AI20" s="66">
        <v>137</v>
      </c>
      <c r="AJ20" s="67"/>
      <c r="AK20" s="67"/>
      <c r="AL20" s="68"/>
      <c r="AM20" s="72">
        <f t="shared" si="1"/>
        <v>239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73</v>
      </c>
      <c r="G21" s="67"/>
      <c r="H21" s="68"/>
      <c r="I21" s="66">
        <v>46</v>
      </c>
      <c r="J21" s="67"/>
      <c r="K21" s="68"/>
      <c r="L21" s="66">
        <v>67</v>
      </c>
      <c r="M21" s="67"/>
      <c r="N21" s="68"/>
      <c r="O21" s="66">
        <f t="shared" si="0"/>
        <v>113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123</v>
      </c>
      <c r="AB21" s="67"/>
      <c r="AC21" s="67"/>
      <c r="AD21" s="68"/>
      <c r="AE21" s="66">
        <v>111</v>
      </c>
      <c r="AF21" s="67"/>
      <c r="AG21" s="67"/>
      <c r="AH21" s="68"/>
      <c r="AI21" s="66">
        <v>130</v>
      </c>
      <c r="AJ21" s="67"/>
      <c r="AK21" s="67"/>
      <c r="AL21" s="68"/>
      <c r="AM21" s="72">
        <f t="shared" si="1"/>
        <v>241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42</v>
      </c>
      <c r="G22" s="67"/>
      <c r="H22" s="68"/>
      <c r="I22" s="66">
        <v>38</v>
      </c>
      <c r="J22" s="67"/>
      <c r="K22" s="68"/>
      <c r="L22" s="66">
        <v>42</v>
      </c>
      <c r="M22" s="67"/>
      <c r="N22" s="68"/>
      <c r="O22" s="66">
        <f t="shared" si="0"/>
        <v>80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256</v>
      </c>
      <c r="AB22" s="67"/>
      <c r="AC22" s="67"/>
      <c r="AD22" s="68"/>
      <c r="AE22" s="66">
        <v>263</v>
      </c>
      <c r="AF22" s="67"/>
      <c r="AG22" s="67"/>
      <c r="AH22" s="68"/>
      <c r="AI22" s="66">
        <v>310</v>
      </c>
      <c r="AJ22" s="67"/>
      <c r="AK22" s="67"/>
      <c r="AL22" s="68"/>
      <c r="AM22" s="72">
        <f t="shared" si="1"/>
        <v>573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192</v>
      </c>
      <c r="G23" s="67"/>
      <c r="H23" s="68"/>
      <c r="I23" s="66">
        <v>169</v>
      </c>
      <c r="J23" s="67"/>
      <c r="K23" s="68"/>
      <c r="L23" s="66">
        <v>196</v>
      </c>
      <c r="M23" s="67"/>
      <c r="N23" s="68"/>
      <c r="O23" s="66">
        <f t="shared" si="0"/>
        <v>365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30</v>
      </c>
      <c r="AB23" s="67"/>
      <c r="AC23" s="67"/>
      <c r="AD23" s="68"/>
      <c r="AE23" s="66">
        <v>20</v>
      </c>
      <c r="AF23" s="67"/>
      <c r="AG23" s="67"/>
      <c r="AH23" s="68"/>
      <c r="AI23" s="66">
        <v>21</v>
      </c>
      <c r="AJ23" s="67"/>
      <c r="AK23" s="67"/>
      <c r="AL23" s="68"/>
      <c r="AM23" s="72">
        <f t="shared" si="1"/>
        <v>41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222</v>
      </c>
      <c r="G24" s="67"/>
      <c r="H24" s="68"/>
      <c r="I24" s="66">
        <v>244</v>
      </c>
      <c r="J24" s="67"/>
      <c r="K24" s="68"/>
      <c r="L24" s="66">
        <v>242</v>
      </c>
      <c r="M24" s="67"/>
      <c r="N24" s="68"/>
      <c r="O24" s="66">
        <f t="shared" si="0"/>
        <v>486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156</v>
      </c>
      <c r="AB24" s="67"/>
      <c r="AC24" s="67"/>
      <c r="AD24" s="68"/>
      <c r="AE24" s="66">
        <v>141</v>
      </c>
      <c r="AF24" s="67"/>
      <c r="AG24" s="67"/>
      <c r="AH24" s="68"/>
      <c r="AI24" s="66">
        <v>146</v>
      </c>
      <c r="AJ24" s="67"/>
      <c r="AK24" s="67"/>
      <c r="AL24" s="68"/>
      <c r="AM24" s="72">
        <f t="shared" si="1"/>
        <v>287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193</v>
      </c>
      <c r="G25" s="67"/>
      <c r="H25" s="68"/>
      <c r="I25" s="66">
        <v>179</v>
      </c>
      <c r="J25" s="67"/>
      <c r="K25" s="68"/>
      <c r="L25" s="66">
        <v>199</v>
      </c>
      <c r="M25" s="67"/>
      <c r="N25" s="68"/>
      <c r="O25" s="66">
        <f t="shared" si="0"/>
        <v>378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238</v>
      </c>
      <c r="AB25" s="67"/>
      <c r="AC25" s="67"/>
      <c r="AD25" s="68"/>
      <c r="AE25" s="66">
        <v>190</v>
      </c>
      <c r="AF25" s="67"/>
      <c r="AG25" s="67"/>
      <c r="AH25" s="68"/>
      <c r="AI25" s="66">
        <v>195</v>
      </c>
      <c r="AJ25" s="67"/>
      <c r="AK25" s="67"/>
      <c r="AL25" s="68"/>
      <c r="AM25" s="72">
        <f t="shared" si="1"/>
        <v>385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173</v>
      </c>
      <c r="G26" s="67"/>
      <c r="H26" s="68"/>
      <c r="I26" s="66">
        <v>170</v>
      </c>
      <c r="J26" s="67"/>
      <c r="K26" s="68"/>
      <c r="L26" s="66">
        <v>195</v>
      </c>
      <c r="M26" s="67"/>
      <c r="N26" s="68"/>
      <c r="O26" s="66">
        <f t="shared" si="0"/>
        <v>365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159</v>
      </c>
      <c r="AB26" s="67"/>
      <c r="AC26" s="67"/>
      <c r="AD26" s="68"/>
      <c r="AE26" s="66">
        <v>142</v>
      </c>
      <c r="AF26" s="67"/>
      <c r="AG26" s="67"/>
      <c r="AH26" s="68"/>
      <c r="AI26" s="66">
        <v>168</v>
      </c>
      <c r="AJ26" s="67"/>
      <c r="AK26" s="67"/>
      <c r="AL26" s="68"/>
      <c r="AM26" s="72">
        <f t="shared" si="1"/>
        <v>310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141</v>
      </c>
      <c r="G27" s="67"/>
      <c r="H27" s="68"/>
      <c r="I27" s="66">
        <v>132</v>
      </c>
      <c r="J27" s="67"/>
      <c r="K27" s="68"/>
      <c r="L27" s="66">
        <v>163</v>
      </c>
      <c r="M27" s="67"/>
      <c r="N27" s="68"/>
      <c r="O27" s="66">
        <f t="shared" si="0"/>
        <v>295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186</v>
      </c>
      <c r="AB27" s="67"/>
      <c r="AC27" s="67"/>
      <c r="AD27" s="68"/>
      <c r="AE27" s="66">
        <v>161</v>
      </c>
      <c r="AF27" s="67"/>
      <c r="AG27" s="67"/>
      <c r="AH27" s="68"/>
      <c r="AI27" s="66">
        <v>135</v>
      </c>
      <c r="AJ27" s="67"/>
      <c r="AK27" s="67"/>
      <c r="AL27" s="68"/>
      <c r="AM27" s="72">
        <f t="shared" si="1"/>
        <v>296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63</v>
      </c>
      <c r="G28" s="67"/>
      <c r="H28" s="68"/>
      <c r="I28" s="66">
        <v>51</v>
      </c>
      <c r="J28" s="67"/>
      <c r="K28" s="68"/>
      <c r="L28" s="66">
        <v>70</v>
      </c>
      <c r="M28" s="67"/>
      <c r="N28" s="68"/>
      <c r="O28" s="66">
        <f t="shared" si="0"/>
        <v>121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216</v>
      </c>
      <c r="AB28" s="67"/>
      <c r="AC28" s="67"/>
      <c r="AD28" s="68"/>
      <c r="AE28" s="66">
        <v>191</v>
      </c>
      <c r="AF28" s="67"/>
      <c r="AG28" s="67"/>
      <c r="AH28" s="68"/>
      <c r="AI28" s="66">
        <v>220</v>
      </c>
      <c r="AJ28" s="67"/>
      <c r="AK28" s="67"/>
      <c r="AL28" s="68"/>
      <c r="AM28" s="72">
        <f t="shared" si="1"/>
        <v>411</v>
      </c>
      <c r="AN28" s="72"/>
      <c r="AO28" s="72"/>
      <c r="AP28" s="72"/>
      <c r="AR28" s="18"/>
      <c r="AS28" s="18" t="s">
        <v>19</v>
      </c>
      <c r="AT28" s="18" t="s">
        <v>18</v>
      </c>
      <c r="AU28" s="18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83</v>
      </c>
      <c r="G29" s="67"/>
      <c r="H29" s="68"/>
      <c r="I29" s="66">
        <v>74</v>
      </c>
      <c r="J29" s="67"/>
      <c r="K29" s="68"/>
      <c r="L29" s="66">
        <v>94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229</v>
      </c>
      <c r="AB29" s="67"/>
      <c r="AC29" s="67"/>
      <c r="AD29" s="68"/>
      <c r="AE29" s="66">
        <v>244</v>
      </c>
      <c r="AF29" s="67"/>
      <c r="AG29" s="67"/>
      <c r="AH29" s="68"/>
      <c r="AI29" s="66">
        <v>185</v>
      </c>
      <c r="AJ29" s="67"/>
      <c r="AK29" s="67"/>
      <c r="AL29" s="68"/>
      <c r="AM29" s="72">
        <f t="shared" si="1"/>
        <v>429</v>
      </c>
      <c r="AN29" s="72"/>
      <c r="AO29" s="72"/>
      <c r="AP29" s="72"/>
      <c r="AR29" s="18" t="s">
        <v>5</v>
      </c>
      <c r="AS29" s="7">
        <f>AE31</f>
        <v>12335</v>
      </c>
      <c r="AT29" s="7">
        <v>4353</v>
      </c>
      <c r="AU29" s="6">
        <f>IF(OR(AS29=0,AT29=0),"",ROUNDDOWN(AT29/AS29,4))</f>
        <v>0.3528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1510</v>
      </c>
      <c r="G30" s="67"/>
      <c r="H30" s="68"/>
      <c r="I30" s="66">
        <v>1578</v>
      </c>
      <c r="J30" s="67"/>
      <c r="K30" s="68"/>
      <c r="L30" s="66">
        <v>1685</v>
      </c>
      <c r="M30" s="67"/>
      <c r="N30" s="68"/>
      <c r="O30" s="66">
        <f t="shared" si="0"/>
        <v>3263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43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18" t="s">
        <v>3</v>
      </c>
      <c r="AS30" s="7">
        <f>AI31</f>
        <v>13535</v>
      </c>
      <c r="AT30" s="7">
        <v>5919</v>
      </c>
      <c r="AU30" s="6">
        <f>IF(OR(AS30=0,AT30=0),"",ROUNDDOWN(AT30/AS30,4))</f>
        <v>0.43730000000000002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544</v>
      </c>
      <c r="G31" s="67"/>
      <c r="H31" s="68"/>
      <c r="I31" s="66">
        <v>580</v>
      </c>
      <c r="J31" s="67"/>
      <c r="K31" s="68"/>
      <c r="L31" s="66">
        <v>616</v>
      </c>
      <c r="M31" s="67"/>
      <c r="N31" s="68"/>
      <c r="O31" s="66">
        <f t="shared" si="0"/>
        <v>1196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12452</v>
      </c>
      <c r="AB31" s="67"/>
      <c r="AC31" s="67"/>
      <c r="AD31" s="68"/>
      <c r="AE31" s="66">
        <f>SUM(I8:K32,AE8:AH30)</f>
        <v>12335</v>
      </c>
      <c r="AF31" s="67"/>
      <c r="AG31" s="67"/>
      <c r="AH31" s="68"/>
      <c r="AI31" s="66">
        <f>SUM(L8:N32,AI8:AL30)</f>
        <v>13535</v>
      </c>
      <c r="AJ31" s="67"/>
      <c r="AK31" s="67"/>
      <c r="AL31" s="68"/>
      <c r="AM31" s="72">
        <f t="shared" si="1"/>
        <v>25870</v>
      </c>
      <c r="AN31" s="72"/>
      <c r="AO31" s="72"/>
      <c r="AP31" s="72"/>
      <c r="AR31" s="18" t="s">
        <v>11</v>
      </c>
      <c r="AS31" s="7">
        <f>AM31</f>
        <v>25870</v>
      </c>
      <c r="AT31" s="7">
        <f>AT29+AT30</f>
        <v>10272</v>
      </c>
      <c r="AU31" s="6">
        <f>IF(OR(AS31=0,AT31=0),"",ROUNDDOWN(AT31/AS31,4))</f>
        <v>0.39700000000000002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453</v>
      </c>
      <c r="G32" s="61"/>
      <c r="H32" s="62"/>
      <c r="I32" s="60">
        <v>438</v>
      </c>
      <c r="J32" s="61"/>
      <c r="K32" s="62"/>
      <c r="L32" s="60">
        <v>486</v>
      </c>
      <c r="M32" s="61"/>
      <c r="N32" s="62"/>
      <c r="O32" s="60">
        <f t="shared" si="0"/>
        <v>924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17" t="s">
        <v>8</v>
      </c>
      <c r="E34" s="70">
        <f>AM31-25953</f>
        <v>-83</v>
      </c>
      <c r="F34" s="70"/>
      <c r="G34" s="1" t="s">
        <v>0</v>
      </c>
      <c r="L34" s="1" t="s">
        <v>7</v>
      </c>
      <c r="O34" s="58">
        <f>AM31-26440</f>
        <v>-570</v>
      </c>
      <c r="P34" s="58"/>
      <c r="Q34" s="58"/>
      <c r="R34" s="58"/>
      <c r="S34" s="1" t="s">
        <v>0</v>
      </c>
      <c r="AG34" s="17" t="s">
        <v>9</v>
      </c>
      <c r="AH34" s="57">
        <f>AT31</f>
        <v>10272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17" t="s">
        <v>8</v>
      </c>
      <c r="E36" s="58">
        <f>AA31-12488</f>
        <v>-36</v>
      </c>
      <c r="F36" s="58"/>
      <c r="G36" s="1" t="s">
        <v>6</v>
      </c>
      <c r="L36" s="1" t="s">
        <v>7</v>
      </c>
      <c r="O36" s="58">
        <f>AA31-12566</f>
        <v>-114</v>
      </c>
      <c r="P36" s="58"/>
      <c r="Q36" s="58"/>
      <c r="R36" s="58"/>
      <c r="S36" s="1" t="s">
        <v>6</v>
      </c>
      <c r="Y36" s="1" t="s">
        <v>79</v>
      </c>
      <c r="AG36" s="17" t="s">
        <v>5</v>
      </c>
      <c r="AH36" s="57">
        <f>AT29</f>
        <v>4353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17"/>
    </row>
    <row r="38" spans="3:39" s="1" customFormat="1" ht="18.75" customHeight="1" x14ac:dyDescent="0.15">
      <c r="C38" s="19" t="s">
        <v>4</v>
      </c>
      <c r="AG38" s="17" t="s">
        <v>3</v>
      </c>
      <c r="AH38" s="57">
        <f>AT30</f>
        <v>5919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17"/>
    </row>
    <row r="40" spans="3:39" s="1" customFormat="1" ht="18.75" customHeight="1" x14ac:dyDescent="0.15">
      <c r="C40" s="2" t="s">
        <v>2</v>
      </c>
      <c r="AG40" s="17" t="s">
        <v>1</v>
      </c>
      <c r="AH40" s="59">
        <f>IF(OR(AH34=0,AM31=0),"",ROUNDDOWN(AH34/AM31*100,2))</f>
        <v>39.700000000000003</v>
      </c>
      <c r="AI40" s="59"/>
      <c r="AJ40" s="59"/>
      <c r="AK40" s="59"/>
      <c r="AL40" s="59"/>
      <c r="AM40" s="1" t="s">
        <v>78</v>
      </c>
    </row>
    <row r="42" spans="3:39" s="1" customFormat="1" x14ac:dyDescent="0.15">
      <c r="C42" s="1" t="s">
        <v>69</v>
      </c>
      <c r="F42" s="57">
        <v>5</v>
      </c>
      <c r="G42" s="57"/>
      <c r="H42" s="57"/>
      <c r="I42" s="1" t="s">
        <v>0</v>
      </c>
      <c r="L42" s="1" t="s">
        <v>68</v>
      </c>
      <c r="Q42" s="57">
        <v>31</v>
      </c>
      <c r="R42" s="57"/>
      <c r="S42" s="57"/>
      <c r="T42" s="57"/>
      <c r="U42" s="57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F42:H42"/>
    <mergeCell ref="Q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40" sqref="AT40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1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22"/>
      <c r="H3" s="22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21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21"/>
      <c r="H4" s="10"/>
      <c r="I4" s="57" t="s">
        <v>6</v>
      </c>
      <c r="J4" s="57"/>
      <c r="K4" s="57"/>
      <c r="L4" s="57">
        <v>11204</v>
      </c>
      <c r="M4" s="57"/>
      <c r="N4" s="57"/>
      <c r="O4" s="23"/>
      <c r="P4" s="23"/>
      <c r="Q4" s="83" t="s">
        <v>64</v>
      </c>
      <c r="R4" s="83"/>
      <c r="S4" s="83"/>
      <c r="T4" s="84">
        <v>118.23</v>
      </c>
      <c r="U4" s="84"/>
      <c r="V4" s="84"/>
      <c r="W4" s="84"/>
      <c r="X4" s="23" t="s">
        <v>85</v>
      </c>
      <c r="Y4" s="23"/>
      <c r="Z4" s="23"/>
      <c r="AF4" s="4"/>
      <c r="AH4" s="21"/>
      <c r="AK4" s="22"/>
      <c r="AL4" s="21"/>
      <c r="AM4" s="23"/>
      <c r="AP4" s="22"/>
    </row>
    <row r="5" spans="2:44" ht="18.75" customHeight="1" x14ac:dyDescent="0.15">
      <c r="Z5" s="21"/>
      <c r="AA5" s="21"/>
      <c r="AB5" s="21"/>
      <c r="AC5" s="21"/>
      <c r="AD5" s="57" t="s">
        <v>84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1734</v>
      </c>
      <c r="G8" s="78"/>
      <c r="H8" s="79"/>
      <c r="I8" s="77">
        <v>1809</v>
      </c>
      <c r="J8" s="78"/>
      <c r="K8" s="79"/>
      <c r="L8" s="77">
        <v>1980</v>
      </c>
      <c r="M8" s="78"/>
      <c r="N8" s="79"/>
      <c r="O8" s="77">
        <f t="shared" ref="O8:O32" si="0">I8+L8</f>
        <v>3789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478</v>
      </c>
      <c r="AB8" s="78"/>
      <c r="AC8" s="78"/>
      <c r="AD8" s="79"/>
      <c r="AE8" s="77">
        <v>528</v>
      </c>
      <c r="AF8" s="78"/>
      <c r="AG8" s="78"/>
      <c r="AH8" s="79"/>
      <c r="AI8" s="77">
        <v>585</v>
      </c>
      <c r="AJ8" s="78"/>
      <c r="AK8" s="78"/>
      <c r="AL8" s="79"/>
      <c r="AM8" s="76">
        <f t="shared" ref="AM8:AM31" si="1">AE8+AI8</f>
        <v>1113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98</v>
      </c>
      <c r="G9" s="67"/>
      <c r="H9" s="68"/>
      <c r="I9" s="66">
        <v>91</v>
      </c>
      <c r="J9" s="67"/>
      <c r="K9" s="68"/>
      <c r="L9" s="66">
        <v>75</v>
      </c>
      <c r="M9" s="67"/>
      <c r="N9" s="68"/>
      <c r="O9" s="66">
        <f t="shared" si="0"/>
        <v>166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62</v>
      </c>
      <c r="AF9" s="67"/>
      <c r="AG9" s="67"/>
      <c r="AH9" s="68"/>
      <c r="AI9" s="66">
        <v>70</v>
      </c>
      <c r="AJ9" s="67"/>
      <c r="AK9" s="67"/>
      <c r="AL9" s="68"/>
      <c r="AM9" s="72">
        <f t="shared" si="1"/>
        <v>132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221</v>
      </c>
      <c r="G10" s="67"/>
      <c r="H10" s="68"/>
      <c r="I10" s="66">
        <v>202</v>
      </c>
      <c r="J10" s="67"/>
      <c r="K10" s="68"/>
      <c r="L10" s="66">
        <v>212</v>
      </c>
      <c r="M10" s="67"/>
      <c r="N10" s="68"/>
      <c r="O10" s="66">
        <f t="shared" si="0"/>
        <v>414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275</v>
      </c>
      <c r="AB10" s="67"/>
      <c r="AC10" s="67"/>
      <c r="AD10" s="68"/>
      <c r="AE10" s="66">
        <v>282</v>
      </c>
      <c r="AF10" s="67"/>
      <c r="AG10" s="67"/>
      <c r="AH10" s="68"/>
      <c r="AI10" s="66">
        <v>310</v>
      </c>
      <c r="AJ10" s="67"/>
      <c r="AK10" s="67"/>
      <c r="AL10" s="68"/>
      <c r="AM10" s="72">
        <f t="shared" si="1"/>
        <v>592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104</v>
      </c>
      <c r="J11" s="67"/>
      <c r="K11" s="68"/>
      <c r="L11" s="66">
        <v>123</v>
      </c>
      <c r="M11" s="67"/>
      <c r="N11" s="68"/>
      <c r="O11" s="66">
        <f t="shared" si="0"/>
        <v>227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432</v>
      </c>
      <c r="AB11" s="67"/>
      <c r="AC11" s="67"/>
      <c r="AD11" s="68"/>
      <c r="AE11" s="66">
        <v>478</v>
      </c>
      <c r="AF11" s="67"/>
      <c r="AG11" s="67"/>
      <c r="AH11" s="68"/>
      <c r="AI11" s="66">
        <v>529</v>
      </c>
      <c r="AJ11" s="67"/>
      <c r="AK11" s="67"/>
      <c r="AL11" s="68"/>
      <c r="AM11" s="72">
        <f t="shared" si="1"/>
        <v>1007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152</v>
      </c>
      <c r="G12" s="67"/>
      <c r="H12" s="68"/>
      <c r="I12" s="66">
        <v>159</v>
      </c>
      <c r="J12" s="67"/>
      <c r="K12" s="68"/>
      <c r="L12" s="66">
        <v>157</v>
      </c>
      <c r="M12" s="67"/>
      <c r="N12" s="68"/>
      <c r="O12" s="66">
        <f t="shared" si="0"/>
        <v>316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170</v>
      </c>
      <c r="AB12" s="67"/>
      <c r="AC12" s="67"/>
      <c r="AD12" s="68"/>
      <c r="AE12" s="66">
        <v>171</v>
      </c>
      <c r="AF12" s="67"/>
      <c r="AG12" s="67"/>
      <c r="AH12" s="68"/>
      <c r="AI12" s="66">
        <v>194</v>
      </c>
      <c r="AJ12" s="67"/>
      <c r="AK12" s="67"/>
      <c r="AL12" s="68"/>
      <c r="AM12" s="72">
        <f t="shared" si="1"/>
        <v>365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94</v>
      </c>
      <c r="G13" s="67"/>
      <c r="H13" s="68"/>
      <c r="I13" s="66">
        <v>86</v>
      </c>
      <c r="J13" s="67"/>
      <c r="K13" s="68"/>
      <c r="L13" s="66">
        <v>89</v>
      </c>
      <c r="M13" s="67"/>
      <c r="N13" s="68"/>
      <c r="O13" s="66">
        <f t="shared" si="0"/>
        <v>175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133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268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1401</v>
      </c>
      <c r="AB14" s="67"/>
      <c r="AC14" s="67"/>
      <c r="AD14" s="68"/>
      <c r="AE14" s="66">
        <v>1344</v>
      </c>
      <c r="AF14" s="67"/>
      <c r="AG14" s="67"/>
      <c r="AH14" s="68"/>
      <c r="AI14" s="66">
        <v>1531</v>
      </c>
      <c r="AJ14" s="67"/>
      <c r="AK14" s="67"/>
      <c r="AL14" s="68"/>
      <c r="AM14" s="72">
        <f t="shared" si="1"/>
        <v>2875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253</v>
      </c>
      <c r="G15" s="67"/>
      <c r="H15" s="68"/>
      <c r="I15" s="66">
        <v>263</v>
      </c>
      <c r="J15" s="67"/>
      <c r="K15" s="68"/>
      <c r="L15" s="66">
        <v>294</v>
      </c>
      <c r="M15" s="67"/>
      <c r="N15" s="68"/>
      <c r="O15" s="66">
        <f t="shared" si="0"/>
        <v>557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3</v>
      </c>
      <c r="AF15" s="67"/>
      <c r="AG15" s="67"/>
      <c r="AH15" s="68"/>
      <c r="AI15" s="66">
        <v>12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245</v>
      </c>
      <c r="G16" s="67"/>
      <c r="H16" s="68"/>
      <c r="I16" s="66">
        <v>235</v>
      </c>
      <c r="J16" s="67"/>
      <c r="K16" s="68"/>
      <c r="L16" s="66">
        <v>263</v>
      </c>
      <c r="M16" s="67"/>
      <c r="N16" s="68"/>
      <c r="O16" s="66">
        <f t="shared" si="0"/>
        <v>498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46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100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150</v>
      </c>
      <c r="J17" s="67"/>
      <c r="K17" s="68"/>
      <c r="L17" s="66">
        <v>173</v>
      </c>
      <c r="M17" s="67"/>
      <c r="N17" s="68"/>
      <c r="O17" s="66">
        <f t="shared" si="0"/>
        <v>323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259</v>
      </c>
      <c r="AB17" s="67"/>
      <c r="AC17" s="67"/>
      <c r="AD17" s="68"/>
      <c r="AE17" s="66">
        <v>233</v>
      </c>
      <c r="AF17" s="67"/>
      <c r="AG17" s="67"/>
      <c r="AH17" s="68"/>
      <c r="AI17" s="66">
        <v>275</v>
      </c>
      <c r="AJ17" s="67"/>
      <c r="AK17" s="67"/>
      <c r="AL17" s="68"/>
      <c r="AM17" s="72">
        <f t="shared" si="1"/>
        <v>508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150</v>
      </c>
      <c r="G18" s="67"/>
      <c r="H18" s="68"/>
      <c r="I18" s="66">
        <v>167</v>
      </c>
      <c r="J18" s="67"/>
      <c r="K18" s="68"/>
      <c r="L18" s="66">
        <v>191</v>
      </c>
      <c r="M18" s="67"/>
      <c r="N18" s="68"/>
      <c r="O18" s="66">
        <f t="shared" si="0"/>
        <v>358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252</v>
      </c>
      <c r="AB18" s="67"/>
      <c r="AC18" s="67"/>
      <c r="AD18" s="68"/>
      <c r="AE18" s="66">
        <v>208</v>
      </c>
      <c r="AF18" s="67"/>
      <c r="AG18" s="67"/>
      <c r="AH18" s="68"/>
      <c r="AI18" s="66">
        <v>217</v>
      </c>
      <c r="AJ18" s="67"/>
      <c r="AK18" s="67"/>
      <c r="AL18" s="68"/>
      <c r="AM18" s="72">
        <f t="shared" si="1"/>
        <v>425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155</v>
      </c>
      <c r="G19" s="67"/>
      <c r="H19" s="68"/>
      <c r="I19" s="66">
        <v>142</v>
      </c>
      <c r="J19" s="67"/>
      <c r="K19" s="68"/>
      <c r="L19" s="66">
        <v>167</v>
      </c>
      <c r="M19" s="67"/>
      <c r="N19" s="68"/>
      <c r="O19" s="66">
        <f t="shared" si="0"/>
        <v>309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71</v>
      </c>
      <c r="J20" s="67"/>
      <c r="K20" s="68"/>
      <c r="L20" s="66">
        <v>69</v>
      </c>
      <c r="M20" s="67"/>
      <c r="N20" s="68"/>
      <c r="O20" s="66">
        <f t="shared" si="0"/>
        <v>140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121</v>
      </c>
      <c r="AB20" s="67"/>
      <c r="AC20" s="67"/>
      <c r="AD20" s="68"/>
      <c r="AE20" s="66">
        <v>103</v>
      </c>
      <c r="AF20" s="67"/>
      <c r="AG20" s="67"/>
      <c r="AH20" s="68"/>
      <c r="AI20" s="66">
        <v>139</v>
      </c>
      <c r="AJ20" s="67"/>
      <c r="AK20" s="67"/>
      <c r="AL20" s="68"/>
      <c r="AM20" s="72">
        <f t="shared" si="1"/>
        <v>242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73</v>
      </c>
      <c r="G21" s="67"/>
      <c r="H21" s="68"/>
      <c r="I21" s="66">
        <v>46</v>
      </c>
      <c r="J21" s="67"/>
      <c r="K21" s="68"/>
      <c r="L21" s="66">
        <v>67</v>
      </c>
      <c r="M21" s="67"/>
      <c r="N21" s="68"/>
      <c r="O21" s="66">
        <f t="shared" si="0"/>
        <v>113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122</v>
      </c>
      <c r="AB21" s="67"/>
      <c r="AC21" s="67"/>
      <c r="AD21" s="68"/>
      <c r="AE21" s="66">
        <v>112</v>
      </c>
      <c r="AF21" s="67"/>
      <c r="AG21" s="67"/>
      <c r="AH21" s="68"/>
      <c r="AI21" s="66">
        <v>129</v>
      </c>
      <c r="AJ21" s="67"/>
      <c r="AK21" s="67"/>
      <c r="AL21" s="68"/>
      <c r="AM21" s="72">
        <f t="shared" si="1"/>
        <v>241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41</v>
      </c>
      <c r="G22" s="67"/>
      <c r="H22" s="68"/>
      <c r="I22" s="66">
        <v>38</v>
      </c>
      <c r="J22" s="67"/>
      <c r="K22" s="68"/>
      <c r="L22" s="66">
        <v>41</v>
      </c>
      <c r="M22" s="67"/>
      <c r="N22" s="68"/>
      <c r="O22" s="66">
        <f t="shared" si="0"/>
        <v>79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257</v>
      </c>
      <c r="AB22" s="67"/>
      <c r="AC22" s="67"/>
      <c r="AD22" s="68"/>
      <c r="AE22" s="66">
        <v>265</v>
      </c>
      <c r="AF22" s="67"/>
      <c r="AG22" s="67"/>
      <c r="AH22" s="68"/>
      <c r="AI22" s="66">
        <v>310</v>
      </c>
      <c r="AJ22" s="67"/>
      <c r="AK22" s="67"/>
      <c r="AL22" s="68"/>
      <c r="AM22" s="72">
        <f t="shared" si="1"/>
        <v>575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192</v>
      </c>
      <c r="G23" s="67"/>
      <c r="H23" s="68"/>
      <c r="I23" s="66">
        <v>170</v>
      </c>
      <c r="J23" s="67"/>
      <c r="K23" s="68"/>
      <c r="L23" s="66">
        <v>196</v>
      </c>
      <c r="M23" s="67"/>
      <c r="N23" s="68"/>
      <c r="O23" s="66">
        <f t="shared" si="0"/>
        <v>366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29</v>
      </c>
      <c r="AB23" s="67"/>
      <c r="AC23" s="67"/>
      <c r="AD23" s="68"/>
      <c r="AE23" s="66">
        <v>20</v>
      </c>
      <c r="AF23" s="67"/>
      <c r="AG23" s="67"/>
      <c r="AH23" s="68"/>
      <c r="AI23" s="66">
        <v>19</v>
      </c>
      <c r="AJ23" s="67"/>
      <c r="AK23" s="67"/>
      <c r="AL23" s="68"/>
      <c r="AM23" s="72">
        <f t="shared" si="1"/>
        <v>39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220</v>
      </c>
      <c r="G24" s="67"/>
      <c r="H24" s="68"/>
      <c r="I24" s="66">
        <v>243</v>
      </c>
      <c r="J24" s="67"/>
      <c r="K24" s="68"/>
      <c r="L24" s="66">
        <v>239</v>
      </c>
      <c r="M24" s="67"/>
      <c r="N24" s="68"/>
      <c r="O24" s="66">
        <f t="shared" si="0"/>
        <v>482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155</v>
      </c>
      <c r="AB24" s="67"/>
      <c r="AC24" s="67"/>
      <c r="AD24" s="68"/>
      <c r="AE24" s="66">
        <v>140</v>
      </c>
      <c r="AF24" s="67"/>
      <c r="AG24" s="67"/>
      <c r="AH24" s="68"/>
      <c r="AI24" s="66">
        <v>143</v>
      </c>
      <c r="AJ24" s="67"/>
      <c r="AK24" s="67"/>
      <c r="AL24" s="68"/>
      <c r="AM24" s="72">
        <f t="shared" si="1"/>
        <v>283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189</v>
      </c>
      <c r="G25" s="67"/>
      <c r="H25" s="68"/>
      <c r="I25" s="66">
        <v>175</v>
      </c>
      <c r="J25" s="67"/>
      <c r="K25" s="68"/>
      <c r="L25" s="66">
        <v>197</v>
      </c>
      <c r="M25" s="67"/>
      <c r="N25" s="68"/>
      <c r="O25" s="66">
        <f t="shared" si="0"/>
        <v>372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238</v>
      </c>
      <c r="AB25" s="67"/>
      <c r="AC25" s="67"/>
      <c r="AD25" s="68"/>
      <c r="AE25" s="66">
        <v>190</v>
      </c>
      <c r="AF25" s="67"/>
      <c r="AG25" s="67"/>
      <c r="AH25" s="68"/>
      <c r="AI25" s="66">
        <v>195</v>
      </c>
      <c r="AJ25" s="67"/>
      <c r="AK25" s="67"/>
      <c r="AL25" s="68"/>
      <c r="AM25" s="72">
        <f t="shared" si="1"/>
        <v>385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172</v>
      </c>
      <c r="G26" s="67"/>
      <c r="H26" s="68"/>
      <c r="I26" s="66">
        <v>168</v>
      </c>
      <c r="J26" s="67"/>
      <c r="K26" s="68"/>
      <c r="L26" s="66">
        <v>192</v>
      </c>
      <c r="M26" s="67"/>
      <c r="N26" s="68"/>
      <c r="O26" s="66">
        <f t="shared" si="0"/>
        <v>360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158</v>
      </c>
      <c r="AB26" s="67"/>
      <c r="AC26" s="67"/>
      <c r="AD26" s="68"/>
      <c r="AE26" s="66">
        <v>142</v>
      </c>
      <c r="AF26" s="67"/>
      <c r="AG26" s="67"/>
      <c r="AH26" s="68"/>
      <c r="AI26" s="66">
        <v>167</v>
      </c>
      <c r="AJ26" s="67"/>
      <c r="AK26" s="67"/>
      <c r="AL26" s="68"/>
      <c r="AM26" s="72">
        <f t="shared" si="1"/>
        <v>309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142</v>
      </c>
      <c r="G27" s="67"/>
      <c r="H27" s="68"/>
      <c r="I27" s="66">
        <v>132</v>
      </c>
      <c r="J27" s="67"/>
      <c r="K27" s="68"/>
      <c r="L27" s="66">
        <v>165</v>
      </c>
      <c r="M27" s="67"/>
      <c r="N27" s="68"/>
      <c r="O27" s="66">
        <f t="shared" si="0"/>
        <v>297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187</v>
      </c>
      <c r="AB27" s="67"/>
      <c r="AC27" s="67"/>
      <c r="AD27" s="68"/>
      <c r="AE27" s="66">
        <v>162</v>
      </c>
      <c r="AF27" s="67"/>
      <c r="AG27" s="67"/>
      <c r="AH27" s="68"/>
      <c r="AI27" s="66">
        <v>134</v>
      </c>
      <c r="AJ27" s="67"/>
      <c r="AK27" s="67"/>
      <c r="AL27" s="68"/>
      <c r="AM27" s="72">
        <f t="shared" si="1"/>
        <v>296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62</v>
      </c>
      <c r="G28" s="67"/>
      <c r="H28" s="68"/>
      <c r="I28" s="66">
        <v>50</v>
      </c>
      <c r="J28" s="67"/>
      <c r="K28" s="68"/>
      <c r="L28" s="66">
        <v>69</v>
      </c>
      <c r="M28" s="67"/>
      <c r="N28" s="68"/>
      <c r="O28" s="66">
        <f t="shared" si="0"/>
        <v>119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215</v>
      </c>
      <c r="AB28" s="67"/>
      <c r="AC28" s="67"/>
      <c r="AD28" s="68"/>
      <c r="AE28" s="66">
        <v>191</v>
      </c>
      <c r="AF28" s="67"/>
      <c r="AG28" s="67"/>
      <c r="AH28" s="68"/>
      <c r="AI28" s="66">
        <v>219</v>
      </c>
      <c r="AJ28" s="67"/>
      <c r="AK28" s="67"/>
      <c r="AL28" s="68"/>
      <c r="AM28" s="72">
        <f t="shared" si="1"/>
        <v>410</v>
      </c>
      <c r="AN28" s="72"/>
      <c r="AO28" s="72"/>
      <c r="AP28" s="72"/>
      <c r="AR28" s="24"/>
      <c r="AS28" s="24" t="s">
        <v>19</v>
      </c>
      <c r="AT28" s="24" t="s">
        <v>18</v>
      </c>
      <c r="AU28" s="24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83</v>
      </c>
      <c r="G29" s="67"/>
      <c r="H29" s="68"/>
      <c r="I29" s="66">
        <v>74</v>
      </c>
      <c r="J29" s="67"/>
      <c r="K29" s="68"/>
      <c r="L29" s="66">
        <v>94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225</v>
      </c>
      <c r="AB29" s="67"/>
      <c r="AC29" s="67"/>
      <c r="AD29" s="68"/>
      <c r="AE29" s="66">
        <v>240</v>
      </c>
      <c r="AF29" s="67"/>
      <c r="AG29" s="67"/>
      <c r="AH29" s="68"/>
      <c r="AI29" s="66">
        <v>181</v>
      </c>
      <c r="AJ29" s="67"/>
      <c r="AK29" s="67"/>
      <c r="AL29" s="68"/>
      <c r="AM29" s="72">
        <f t="shared" si="1"/>
        <v>421</v>
      </c>
      <c r="AN29" s="72"/>
      <c r="AO29" s="72"/>
      <c r="AP29" s="72"/>
      <c r="AR29" s="24" t="s">
        <v>5</v>
      </c>
      <c r="AS29" s="7">
        <f>AE31</f>
        <v>12318</v>
      </c>
      <c r="AT29" s="7">
        <v>4356</v>
      </c>
      <c r="AU29" s="6">
        <f>IF(OR(AS29=0,AT29=0),"",ROUNDDOWN(AT29/AS29,4))</f>
        <v>0.35360000000000003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1509</v>
      </c>
      <c r="G30" s="67"/>
      <c r="H30" s="68"/>
      <c r="I30" s="66">
        <v>1573</v>
      </c>
      <c r="J30" s="67"/>
      <c r="K30" s="68"/>
      <c r="L30" s="66">
        <v>1689</v>
      </c>
      <c r="M30" s="67"/>
      <c r="N30" s="68"/>
      <c r="O30" s="66">
        <f t="shared" si="0"/>
        <v>3262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43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24" t="s">
        <v>3</v>
      </c>
      <c r="AS30" s="7">
        <f>AI31</f>
        <v>13502</v>
      </c>
      <c r="AT30" s="7">
        <v>5907</v>
      </c>
      <c r="AU30" s="6">
        <f>IF(OR(AS30=0,AT30=0),"",ROUNDDOWN(AT30/AS30,4))</f>
        <v>0.43740000000000001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538</v>
      </c>
      <c r="G31" s="67"/>
      <c r="H31" s="68"/>
      <c r="I31" s="66">
        <v>576</v>
      </c>
      <c r="J31" s="67"/>
      <c r="K31" s="68"/>
      <c r="L31" s="66">
        <v>608</v>
      </c>
      <c r="M31" s="67"/>
      <c r="N31" s="68"/>
      <c r="O31" s="66">
        <f t="shared" si="0"/>
        <v>1184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12427</v>
      </c>
      <c r="AB31" s="67"/>
      <c r="AC31" s="67"/>
      <c r="AD31" s="68"/>
      <c r="AE31" s="66">
        <f>SUM(I8:K32,AE8:AH30)</f>
        <v>12318</v>
      </c>
      <c r="AF31" s="67"/>
      <c r="AG31" s="67"/>
      <c r="AH31" s="68"/>
      <c r="AI31" s="66">
        <f>SUM(L8:N32,AI8:AL30)</f>
        <v>13502</v>
      </c>
      <c r="AJ31" s="67"/>
      <c r="AK31" s="67"/>
      <c r="AL31" s="68"/>
      <c r="AM31" s="72">
        <f t="shared" si="1"/>
        <v>25820</v>
      </c>
      <c r="AN31" s="72"/>
      <c r="AO31" s="72"/>
      <c r="AP31" s="72"/>
      <c r="AR31" s="24" t="s">
        <v>11</v>
      </c>
      <c r="AS31" s="7">
        <f>AM31</f>
        <v>25820</v>
      </c>
      <c r="AT31" s="7">
        <f>AT29+AT30</f>
        <v>10263</v>
      </c>
      <c r="AU31" s="6">
        <f>IF(OR(AS31=0,AT31=0),"",ROUNDDOWN(AT31/AS31,4))</f>
        <v>0.39739999999999998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452</v>
      </c>
      <c r="G32" s="61"/>
      <c r="H32" s="62"/>
      <c r="I32" s="60">
        <v>437</v>
      </c>
      <c r="J32" s="61"/>
      <c r="K32" s="62"/>
      <c r="L32" s="60">
        <v>484</v>
      </c>
      <c r="M32" s="61"/>
      <c r="N32" s="62"/>
      <c r="O32" s="60">
        <f t="shared" si="0"/>
        <v>921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22" t="s">
        <v>8</v>
      </c>
      <c r="E34" s="70">
        <f>AM31-25870</f>
        <v>-50</v>
      </c>
      <c r="F34" s="70"/>
      <c r="G34" s="1" t="s">
        <v>0</v>
      </c>
      <c r="L34" s="1" t="s">
        <v>7</v>
      </c>
      <c r="O34" s="58">
        <f>AM31-26425</f>
        <v>-605</v>
      </c>
      <c r="P34" s="58"/>
      <c r="Q34" s="58"/>
      <c r="R34" s="58"/>
      <c r="S34" s="1" t="s">
        <v>0</v>
      </c>
      <c r="AG34" s="22" t="s">
        <v>9</v>
      </c>
      <c r="AH34" s="57">
        <f>AT31</f>
        <v>10263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22" t="s">
        <v>8</v>
      </c>
      <c r="E36" s="58">
        <f>AA31-12452</f>
        <v>-25</v>
      </c>
      <c r="F36" s="58"/>
      <c r="G36" s="1" t="s">
        <v>6</v>
      </c>
      <c r="L36" s="1" t="s">
        <v>7</v>
      </c>
      <c r="O36" s="58">
        <f>AA31-12558</f>
        <v>-131</v>
      </c>
      <c r="P36" s="58"/>
      <c r="Q36" s="58"/>
      <c r="R36" s="58"/>
      <c r="S36" s="1" t="s">
        <v>6</v>
      </c>
      <c r="Y36" s="1" t="s">
        <v>83</v>
      </c>
      <c r="AG36" s="22" t="s">
        <v>5</v>
      </c>
      <c r="AH36" s="57">
        <f>AT29</f>
        <v>4356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22"/>
    </row>
    <row r="38" spans="3:39" s="1" customFormat="1" ht="18.75" customHeight="1" x14ac:dyDescent="0.15">
      <c r="C38" s="23" t="s">
        <v>4</v>
      </c>
      <c r="AG38" s="22" t="s">
        <v>3</v>
      </c>
      <c r="AH38" s="57">
        <f>AT30</f>
        <v>5907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22"/>
    </row>
    <row r="40" spans="3:39" s="1" customFormat="1" ht="18.75" customHeight="1" x14ac:dyDescent="0.15">
      <c r="C40" s="2" t="s">
        <v>2</v>
      </c>
      <c r="AG40" s="22" t="s">
        <v>1</v>
      </c>
      <c r="AH40" s="59">
        <f>IF(OR(AH34=0,AM31=0),"",ROUNDDOWN(AH34/AM31*100,2))</f>
        <v>39.74</v>
      </c>
      <c r="AI40" s="59"/>
      <c r="AJ40" s="59"/>
      <c r="AK40" s="59"/>
      <c r="AL40" s="59"/>
      <c r="AM40" s="1" t="s">
        <v>82</v>
      </c>
    </row>
    <row r="42" spans="3:39" s="1" customFormat="1" x14ac:dyDescent="0.15">
      <c r="C42" s="1" t="s">
        <v>69</v>
      </c>
      <c r="F42" s="57">
        <v>8</v>
      </c>
      <c r="G42" s="57"/>
      <c r="H42" s="57"/>
      <c r="I42" s="1" t="s">
        <v>0</v>
      </c>
      <c r="L42" s="1" t="s">
        <v>68</v>
      </c>
      <c r="Q42" s="57">
        <v>40</v>
      </c>
      <c r="R42" s="57"/>
      <c r="S42" s="57"/>
      <c r="T42" s="57"/>
      <c r="U42" s="57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E36:F36"/>
    <mergeCell ref="O36:R36"/>
    <mergeCell ref="AH36:AL36"/>
    <mergeCell ref="AH38:AL38"/>
    <mergeCell ref="AH40:AL40"/>
    <mergeCell ref="F42:H42"/>
    <mergeCell ref="Q42:U42"/>
    <mergeCell ref="AM32:AP32"/>
    <mergeCell ref="E34:F34"/>
    <mergeCell ref="O34:R34"/>
    <mergeCell ref="AH34:AL34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Q44" sqref="AQ44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8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25"/>
      <c r="H3" s="25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28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28"/>
      <c r="H4" s="10"/>
      <c r="I4" s="57" t="s">
        <v>6</v>
      </c>
      <c r="J4" s="57"/>
      <c r="K4" s="57"/>
      <c r="L4" s="57">
        <v>11204</v>
      </c>
      <c r="M4" s="57"/>
      <c r="N4" s="57"/>
      <c r="O4" s="26"/>
      <c r="P4" s="26"/>
      <c r="Q4" s="83" t="s">
        <v>64</v>
      </c>
      <c r="R4" s="83"/>
      <c r="S4" s="83"/>
      <c r="T4" s="84">
        <v>118.23</v>
      </c>
      <c r="U4" s="84"/>
      <c r="V4" s="84"/>
      <c r="W4" s="84"/>
      <c r="X4" s="26" t="s">
        <v>89</v>
      </c>
      <c r="Y4" s="26"/>
      <c r="Z4" s="26"/>
      <c r="AF4" s="4"/>
      <c r="AH4" s="28"/>
      <c r="AK4" s="25"/>
      <c r="AL4" s="28"/>
      <c r="AM4" s="26"/>
      <c r="AP4" s="25"/>
    </row>
    <row r="5" spans="2:44" ht="18.75" customHeight="1" x14ac:dyDescent="0.15">
      <c r="Z5" s="28"/>
      <c r="AA5" s="28"/>
      <c r="AB5" s="28"/>
      <c r="AC5" s="28"/>
      <c r="AD5" s="57" t="s">
        <v>88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1736</v>
      </c>
      <c r="G8" s="78"/>
      <c r="H8" s="79"/>
      <c r="I8" s="77">
        <v>1812</v>
      </c>
      <c r="J8" s="78"/>
      <c r="K8" s="79"/>
      <c r="L8" s="77">
        <v>1977</v>
      </c>
      <c r="M8" s="78"/>
      <c r="N8" s="79"/>
      <c r="O8" s="77">
        <f t="shared" ref="O8:O32" si="0">I8+L8</f>
        <v>3789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478</v>
      </c>
      <c r="AB8" s="78"/>
      <c r="AC8" s="78"/>
      <c r="AD8" s="79"/>
      <c r="AE8" s="77">
        <v>533</v>
      </c>
      <c r="AF8" s="78"/>
      <c r="AG8" s="78"/>
      <c r="AH8" s="79"/>
      <c r="AI8" s="77">
        <v>583</v>
      </c>
      <c r="AJ8" s="78"/>
      <c r="AK8" s="78"/>
      <c r="AL8" s="79"/>
      <c r="AM8" s="76">
        <f t="shared" ref="AM8:AM31" si="1">AE8+AI8</f>
        <v>1116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100</v>
      </c>
      <c r="G9" s="67"/>
      <c r="H9" s="68"/>
      <c r="I9" s="66">
        <v>93</v>
      </c>
      <c r="J9" s="67"/>
      <c r="K9" s="68"/>
      <c r="L9" s="66">
        <v>75</v>
      </c>
      <c r="M9" s="67"/>
      <c r="N9" s="68"/>
      <c r="O9" s="66">
        <f t="shared" si="0"/>
        <v>168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62</v>
      </c>
      <c r="AF9" s="67"/>
      <c r="AG9" s="67"/>
      <c r="AH9" s="68"/>
      <c r="AI9" s="66">
        <v>70</v>
      </c>
      <c r="AJ9" s="67"/>
      <c r="AK9" s="67"/>
      <c r="AL9" s="68"/>
      <c r="AM9" s="72">
        <f t="shared" si="1"/>
        <v>132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223</v>
      </c>
      <c r="G10" s="67"/>
      <c r="H10" s="68"/>
      <c r="I10" s="66">
        <v>199</v>
      </c>
      <c r="J10" s="67"/>
      <c r="K10" s="68"/>
      <c r="L10" s="66">
        <v>215</v>
      </c>
      <c r="M10" s="67"/>
      <c r="N10" s="68"/>
      <c r="O10" s="66">
        <f t="shared" si="0"/>
        <v>414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275</v>
      </c>
      <c r="AB10" s="67"/>
      <c r="AC10" s="67"/>
      <c r="AD10" s="68"/>
      <c r="AE10" s="66">
        <v>282</v>
      </c>
      <c r="AF10" s="67"/>
      <c r="AG10" s="67"/>
      <c r="AH10" s="68"/>
      <c r="AI10" s="66">
        <v>310</v>
      </c>
      <c r="AJ10" s="67"/>
      <c r="AK10" s="67"/>
      <c r="AL10" s="68"/>
      <c r="AM10" s="72">
        <f t="shared" si="1"/>
        <v>592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103</v>
      </c>
      <c r="J11" s="67"/>
      <c r="K11" s="68"/>
      <c r="L11" s="66">
        <v>122</v>
      </c>
      <c r="M11" s="67"/>
      <c r="N11" s="68"/>
      <c r="O11" s="66">
        <f t="shared" si="0"/>
        <v>225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432</v>
      </c>
      <c r="AB11" s="67"/>
      <c r="AC11" s="67"/>
      <c r="AD11" s="68"/>
      <c r="AE11" s="66">
        <v>478</v>
      </c>
      <c r="AF11" s="67"/>
      <c r="AG11" s="67"/>
      <c r="AH11" s="68"/>
      <c r="AI11" s="66">
        <v>528</v>
      </c>
      <c r="AJ11" s="67"/>
      <c r="AK11" s="67"/>
      <c r="AL11" s="68"/>
      <c r="AM11" s="72">
        <f t="shared" si="1"/>
        <v>1006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151</v>
      </c>
      <c r="G12" s="67"/>
      <c r="H12" s="68"/>
      <c r="I12" s="66">
        <v>157</v>
      </c>
      <c r="J12" s="67"/>
      <c r="K12" s="68"/>
      <c r="L12" s="66">
        <v>156</v>
      </c>
      <c r="M12" s="67"/>
      <c r="N12" s="68"/>
      <c r="O12" s="66">
        <f t="shared" si="0"/>
        <v>313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172</v>
      </c>
      <c r="AB12" s="67"/>
      <c r="AC12" s="67"/>
      <c r="AD12" s="68"/>
      <c r="AE12" s="66">
        <v>171</v>
      </c>
      <c r="AF12" s="67"/>
      <c r="AG12" s="67"/>
      <c r="AH12" s="68"/>
      <c r="AI12" s="66">
        <v>195</v>
      </c>
      <c r="AJ12" s="67"/>
      <c r="AK12" s="67"/>
      <c r="AL12" s="68"/>
      <c r="AM12" s="72">
        <f t="shared" si="1"/>
        <v>366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94</v>
      </c>
      <c r="G13" s="67"/>
      <c r="H13" s="68"/>
      <c r="I13" s="66">
        <v>87</v>
      </c>
      <c r="J13" s="67"/>
      <c r="K13" s="68"/>
      <c r="L13" s="66">
        <v>89</v>
      </c>
      <c r="M13" s="67"/>
      <c r="N13" s="68"/>
      <c r="O13" s="66">
        <f t="shared" si="0"/>
        <v>176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133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268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1396</v>
      </c>
      <c r="AB14" s="67"/>
      <c r="AC14" s="67"/>
      <c r="AD14" s="68"/>
      <c r="AE14" s="66">
        <v>1337</v>
      </c>
      <c r="AF14" s="67"/>
      <c r="AG14" s="67"/>
      <c r="AH14" s="68"/>
      <c r="AI14" s="66">
        <v>1523</v>
      </c>
      <c r="AJ14" s="67"/>
      <c r="AK14" s="67"/>
      <c r="AL14" s="68"/>
      <c r="AM14" s="72">
        <f t="shared" si="1"/>
        <v>2860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252</v>
      </c>
      <c r="G15" s="67"/>
      <c r="H15" s="68"/>
      <c r="I15" s="66">
        <v>263</v>
      </c>
      <c r="J15" s="67"/>
      <c r="K15" s="68"/>
      <c r="L15" s="66">
        <v>293</v>
      </c>
      <c r="M15" s="67"/>
      <c r="N15" s="68"/>
      <c r="O15" s="66">
        <f t="shared" si="0"/>
        <v>556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3</v>
      </c>
      <c r="AF15" s="67"/>
      <c r="AG15" s="67"/>
      <c r="AH15" s="68"/>
      <c r="AI15" s="66">
        <v>12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247</v>
      </c>
      <c r="G16" s="67"/>
      <c r="H16" s="68"/>
      <c r="I16" s="66">
        <v>234</v>
      </c>
      <c r="J16" s="67"/>
      <c r="K16" s="68"/>
      <c r="L16" s="66">
        <v>264</v>
      </c>
      <c r="M16" s="67"/>
      <c r="N16" s="68"/>
      <c r="O16" s="66">
        <f t="shared" si="0"/>
        <v>498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45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99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150</v>
      </c>
      <c r="J17" s="67"/>
      <c r="K17" s="68"/>
      <c r="L17" s="66">
        <v>173</v>
      </c>
      <c r="M17" s="67"/>
      <c r="N17" s="68"/>
      <c r="O17" s="66">
        <f t="shared" si="0"/>
        <v>323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257</v>
      </c>
      <c r="AB17" s="67"/>
      <c r="AC17" s="67"/>
      <c r="AD17" s="68"/>
      <c r="AE17" s="66">
        <v>230</v>
      </c>
      <c r="AF17" s="67"/>
      <c r="AG17" s="67"/>
      <c r="AH17" s="68"/>
      <c r="AI17" s="66">
        <v>273</v>
      </c>
      <c r="AJ17" s="67"/>
      <c r="AK17" s="67"/>
      <c r="AL17" s="68"/>
      <c r="AM17" s="72">
        <f t="shared" si="1"/>
        <v>503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147</v>
      </c>
      <c r="G18" s="67"/>
      <c r="H18" s="68"/>
      <c r="I18" s="66">
        <v>158</v>
      </c>
      <c r="J18" s="67"/>
      <c r="K18" s="68"/>
      <c r="L18" s="66">
        <v>189</v>
      </c>
      <c r="M18" s="67"/>
      <c r="N18" s="68"/>
      <c r="O18" s="66">
        <f t="shared" si="0"/>
        <v>347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250</v>
      </c>
      <c r="AB18" s="67"/>
      <c r="AC18" s="67"/>
      <c r="AD18" s="68"/>
      <c r="AE18" s="66">
        <v>207</v>
      </c>
      <c r="AF18" s="67"/>
      <c r="AG18" s="67"/>
      <c r="AH18" s="68"/>
      <c r="AI18" s="66">
        <v>217</v>
      </c>
      <c r="AJ18" s="67"/>
      <c r="AK18" s="67"/>
      <c r="AL18" s="68"/>
      <c r="AM18" s="72">
        <f t="shared" si="1"/>
        <v>424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158</v>
      </c>
      <c r="G19" s="67"/>
      <c r="H19" s="68"/>
      <c r="I19" s="66">
        <v>146</v>
      </c>
      <c r="J19" s="67"/>
      <c r="K19" s="68"/>
      <c r="L19" s="66">
        <v>171</v>
      </c>
      <c r="M19" s="67"/>
      <c r="N19" s="68"/>
      <c r="O19" s="66">
        <f t="shared" si="0"/>
        <v>317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71</v>
      </c>
      <c r="J20" s="67"/>
      <c r="K20" s="68"/>
      <c r="L20" s="66">
        <v>69</v>
      </c>
      <c r="M20" s="67"/>
      <c r="N20" s="68"/>
      <c r="O20" s="66">
        <f t="shared" si="0"/>
        <v>140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120</v>
      </c>
      <c r="AB20" s="67"/>
      <c r="AC20" s="67"/>
      <c r="AD20" s="68"/>
      <c r="AE20" s="66">
        <v>103</v>
      </c>
      <c r="AF20" s="67"/>
      <c r="AG20" s="67"/>
      <c r="AH20" s="68"/>
      <c r="AI20" s="66">
        <v>137</v>
      </c>
      <c r="AJ20" s="67"/>
      <c r="AK20" s="67"/>
      <c r="AL20" s="68"/>
      <c r="AM20" s="72">
        <f t="shared" si="1"/>
        <v>240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74</v>
      </c>
      <c r="G21" s="67"/>
      <c r="H21" s="68"/>
      <c r="I21" s="66">
        <v>46</v>
      </c>
      <c r="J21" s="67"/>
      <c r="K21" s="68"/>
      <c r="L21" s="66">
        <v>68</v>
      </c>
      <c r="M21" s="67"/>
      <c r="N21" s="68"/>
      <c r="O21" s="66">
        <f t="shared" si="0"/>
        <v>114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121</v>
      </c>
      <c r="AB21" s="67"/>
      <c r="AC21" s="67"/>
      <c r="AD21" s="68"/>
      <c r="AE21" s="66">
        <v>112</v>
      </c>
      <c r="AF21" s="67"/>
      <c r="AG21" s="67"/>
      <c r="AH21" s="68"/>
      <c r="AI21" s="66">
        <v>128</v>
      </c>
      <c r="AJ21" s="67"/>
      <c r="AK21" s="67"/>
      <c r="AL21" s="68"/>
      <c r="AM21" s="72">
        <f t="shared" si="1"/>
        <v>240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39</v>
      </c>
      <c r="G22" s="67"/>
      <c r="H22" s="68"/>
      <c r="I22" s="66">
        <v>35</v>
      </c>
      <c r="J22" s="67"/>
      <c r="K22" s="68"/>
      <c r="L22" s="66">
        <v>39</v>
      </c>
      <c r="M22" s="67"/>
      <c r="N22" s="68"/>
      <c r="O22" s="66">
        <f t="shared" si="0"/>
        <v>74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255</v>
      </c>
      <c r="AB22" s="67"/>
      <c r="AC22" s="67"/>
      <c r="AD22" s="68"/>
      <c r="AE22" s="66">
        <v>264</v>
      </c>
      <c r="AF22" s="67"/>
      <c r="AG22" s="67"/>
      <c r="AH22" s="68"/>
      <c r="AI22" s="66">
        <v>308</v>
      </c>
      <c r="AJ22" s="67"/>
      <c r="AK22" s="67"/>
      <c r="AL22" s="68"/>
      <c r="AM22" s="72">
        <f t="shared" si="1"/>
        <v>572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191</v>
      </c>
      <c r="G23" s="67"/>
      <c r="H23" s="68"/>
      <c r="I23" s="66">
        <v>169</v>
      </c>
      <c r="J23" s="67"/>
      <c r="K23" s="68"/>
      <c r="L23" s="66">
        <v>195</v>
      </c>
      <c r="M23" s="67"/>
      <c r="N23" s="68"/>
      <c r="O23" s="66">
        <f t="shared" si="0"/>
        <v>364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27</v>
      </c>
      <c r="AB23" s="67"/>
      <c r="AC23" s="67"/>
      <c r="AD23" s="68"/>
      <c r="AE23" s="66">
        <v>19</v>
      </c>
      <c r="AF23" s="67"/>
      <c r="AG23" s="67"/>
      <c r="AH23" s="68"/>
      <c r="AI23" s="66">
        <v>18</v>
      </c>
      <c r="AJ23" s="67"/>
      <c r="AK23" s="67"/>
      <c r="AL23" s="68"/>
      <c r="AM23" s="72">
        <f t="shared" si="1"/>
        <v>37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221</v>
      </c>
      <c r="G24" s="67"/>
      <c r="H24" s="68"/>
      <c r="I24" s="66">
        <v>243</v>
      </c>
      <c r="J24" s="67"/>
      <c r="K24" s="68"/>
      <c r="L24" s="66">
        <v>240</v>
      </c>
      <c r="M24" s="67"/>
      <c r="N24" s="68"/>
      <c r="O24" s="66">
        <f t="shared" si="0"/>
        <v>483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154</v>
      </c>
      <c r="AB24" s="67"/>
      <c r="AC24" s="67"/>
      <c r="AD24" s="68"/>
      <c r="AE24" s="66">
        <v>139</v>
      </c>
      <c r="AF24" s="67"/>
      <c r="AG24" s="67"/>
      <c r="AH24" s="68"/>
      <c r="AI24" s="66">
        <v>142</v>
      </c>
      <c r="AJ24" s="67"/>
      <c r="AK24" s="67"/>
      <c r="AL24" s="68"/>
      <c r="AM24" s="72">
        <f t="shared" si="1"/>
        <v>281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188</v>
      </c>
      <c r="G25" s="67"/>
      <c r="H25" s="68"/>
      <c r="I25" s="66">
        <v>174</v>
      </c>
      <c r="J25" s="67"/>
      <c r="K25" s="68"/>
      <c r="L25" s="66">
        <v>197</v>
      </c>
      <c r="M25" s="67"/>
      <c r="N25" s="68"/>
      <c r="O25" s="66">
        <f t="shared" si="0"/>
        <v>371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237</v>
      </c>
      <c r="AB25" s="67"/>
      <c r="AC25" s="67"/>
      <c r="AD25" s="68"/>
      <c r="AE25" s="66">
        <v>190</v>
      </c>
      <c r="AF25" s="67"/>
      <c r="AG25" s="67"/>
      <c r="AH25" s="68"/>
      <c r="AI25" s="66">
        <v>194</v>
      </c>
      <c r="AJ25" s="67"/>
      <c r="AK25" s="67"/>
      <c r="AL25" s="68"/>
      <c r="AM25" s="72">
        <f t="shared" si="1"/>
        <v>384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173</v>
      </c>
      <c r="G26" s="67"/>
      <c r="H26" s="68"/>
      <c r="I26" s="66">
        <v>168</v>
      </c>
      <c r="J26" s="67"/>
      <c r="K26" s="68"/>
      <c r="L26" s="66">
        <v>193</v>
      </c>
      <c r="M26" s="67"/>
      <c r="N26" s="68"/>
      <c r="O26" s="66">
        <f t="shared" si="0"/>
        <v>361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157</v>
      </c>
      <c r="AB26" s="67"/>
      <c r="AC26" s="67"/>
      <c r="AD26" s="68"/>
      <c r="AE26" s="66">
        <v>139</v>
      </c>
      <c r="AF26" s="67"/>
      <c r="AG26" s="67"/>
      <c r="AH26" s="68"/>
      <c r="AI26" s="66">
        <v>166</v>
      </c>
      <c r="AJ26" s="67"/>
      <c r="AK26" s="67"/>
      <c r="AL26" s="68"/>
      <c r="AM26" s="72">
        <f t="shared" si="1"/>
        <v>305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142</v>
      </c>
      <c r="G27" s="67"/>
      <c r="H27" s="68"/>
      <c r="I27" s="66">
        <v>132</v>
      </c>
      <c r="J27" s="67"/>
      <c r="K27" s="68"/>
      <c r="L27" s="66">
        <v>164</v>
      </c>
      <c r="M27" s="67"/>
      <c r="N27" s="68"/>
      <c r="O27" s="66">
        <f t="shared" si="0"/>
        <v>296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190</v>
      </c>
      <c r="AB27" s="67"/>
      <c r="AC27" s="67"/>
      <c r="AD27" s="68"/>
      <c r="AE27" s="66">
        <v>164</v>
      </c>
      <c r="AF27" s="67"/>
      <c r="AG27" s="67"/>
      <c r="AH27" s="68"/>
      <c r="AI27" s="66">
        <v>134</v>
      </c>
      <c r="AJ27" s="67"/>
      <c r="AK27" s="67"/>
      <c r="AL27" s="68"/>
      <c r="AM27" s="72">
        <f t="shared" si="1"/>
        <v>298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61</v>
      </c>
      <c r="G28" s="67"/>
      <c r="H28" s="68"/>
      <c r="I28" s="66">
        <v>50</v>
      </c>
      <c r="J28" s="67"/>
      <c r="K28" s="68"/>
      <c r="L28" s="66">
        <v>68</v>
      </c>
      <c r="M28" s="67"/>
      <c r="N28" s="68"/>
      <c r="O28" s="66">
        <f t="shared" si="0"/>
        <v>118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214</v>
      </c>
      <c r="AB28" s="67"/>
      <c r="AC28" s="67"/>
      <c r="AD28" s="68"/>
      <c r="AE28" s="66">
        <v>190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408</v>
      </c>
      <c r="AN28" s="72"/>
      <c r="AO28" s="72"/>
      <c r="AP28" s="72"/>
      <c r="AR28" s="27"/>
      <c r="AS28" s="27" t="s">
        <v>19</v>
      </c>
      <c r="AT28" s="27" t="s">
        <v>18</v>
      </c>
      <c r="AU28" s="27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76</v>
      </c>
      <c r="J29" s="67"/>
      <c r="K29" s="68"/>
      <c r="L29" s="66">
        <v>95</v>
      </c>
      <c r="M29" s="67"/>
      <c r="N29" s="68"/>
      <c r="O29" s="66">
        <f t="shared" si="0"/>
        <v>171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225</v>
      </c>
      <c r="AB29" s="67"/>
      <c r="AC29" s="67"/>
      <c r="AD29" s="68"/>
      <c r="AE29" s="66">
        <v>242</v>
      </c>
      <c r="AF29" s="67"/>
      <c r="AG29" s="67"/>
      <c r="AH29" s="68"/>
      <c r="AI29" s="66">
        <v>181</v>
      </c>
      <c r="AJ29" s="67"/>
      <c r="AK29" s="67"/>
      <c r="AL29" s="68"/>
      <c r="AM29" s="72">
        <f t="shared" si="1"/>
        <v>423</v>
      </c>
      <c r="AN29" s="72"/>
      <c r="AO29" s="72"/>
      <c r="AP29" s="72"/>
      <c r="AR29" s="27" t="s">
        <v>5</v>
      </c>
      <c r="AS29" s="7">
        <f>AE31</f>
        <v>12298</v>
      </c>
      <c r="AT29" s="7">
        <v>4356</v>
      </c>
      <c r="AU29" s="6">
        <f>IF(OR(AS29=0,AT29=0),"",ROUNDDOWN(AT29/AS29,4))</f>
        <v>0.35420000000000001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1507</v>
      </c>
      <c r="G30" s="67"/>
      <c r="H30" s="68"/>
      <c r="I30" s="66">
        <v>1574</v>
      </c>
      <c r="J30" s="67"/>
      <c r="K30" s="68"/>
      <c r="L30" s="66">
        <v>1679</v>
      </c>
      <c r="M30" s="67"/>
      <c r="N30" s="68"/>
      <c r="O30" s="66">
        <f t="shared" si="0"/>
        <v>3253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43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27" t="s">
        <v>3</v>
      </c>
      <c r="AS30" s="7">
        <f>AI31</f>
        <v>13463</v>
      </c>
      <c r="AT30" s="7">
        <v>5907</v>
      </c>
      <c r="AU30" s="6">
        <f>IF(OR(AS30=0,AT30=0),"",ROUNDDOWN(AT30/AS30,4))</f>
        <v>0.43869999999999998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537</v>
      </c>
      <c r="G31" s="67"/>
      <c r="H31" s="68"/>
      <c r="I31" s="66">
        <v>575</v>
      </c>
      <c r="J31" s="67"/>
      <c r="K31" s="68"/>
      <c r="L31" s="66">
        <v>604</v>
      </c>
      <c r="M31" s="67"/>
      <c r="N31" s="68"/>
      <c r="O31" s="66">
        <f t="shared" si="0"/>
        <v>1179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12415</v>
      </c>
      <c r="AB31" s="67"/>
      <c r="AC31" s="67"/>
      <c r="AD31" s="68"/>
      <c r="AE31" s="66">
        <f>SUM(I8:K32,AE8:AH30)</f>
        <v>12298</v>
      </c>
      <c r="AF31" s="67"/>
      <c r="AG31" s="67"/>
      <c r="AH31" s="68"/>
      <c r="AI31" s="66">
        <f>SUM(L8:N32,AI8:AL30)</f>
        <v>13463</v>
      </c>
      <c r="AJ31" s="67"/>
      <c r="AK31" s="67"/>
      <c r="AL31" s="68"/>
      <c r="AM31" s="72">
        <f t="shared" si="1"/>
        <v>25761</v>
      </c>
      <c r="AN31" s="72"/>
      <c r="AO31" s="72"/>
      <c r="AP31" s="72"/>
      <c r="AR31" s="27" t="s">
        <v>11</v>
      </c>
      <c r="AS31" s="7">
        <f>AM31</f>
        <v>25761</v>
      </c>
      <c r="AT31" s="7">
        <f>AT29+AT30</f>
        <v>10263</v>
      </c>
      <c r="AU31" s="6">
        <f>IF(OR(AS31=0,AT31=0),"",ROUNDDOWN(AT31/AS31,4))</f>
        <v>0.39829999999999999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451</v>
      </c>
      <c r="G32" s="61"/>
      <c r="H32" s="62"/>
      <c r="I32" s="60">
        <v>436</v>
      </c>
      <c r="J32" s="61"/>
      <c r="K32" s="62"/>
      <c r="L32" s="60">
        <v>482</v>
      </c>
      <c r="M32" s="61"/>
      <c r="N32" s="62"/>
      <c r="O32" s="60">
        <f t="shared" si="0"/>
        <v>918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25" t="s">
        <v>8</v>
      </c>
      <c r="E34" s="70">
        <f>AM31-25820</f>
        <v>-59</v>
      </c>
      <c r="F34" s="70"/>
      <c r="G34" s="1" t="s">
        <v>0</v>
      </c>
      <c r="L34" s="1" t="s">
        <v>7</v>
      </c>
      <c r="O34" s="58">
        <f>AM31-26411</f>
        <v>-650</v>
      </c>
      <c r="P34" s="58"/>
      <c r="Q34" s="58"/>
      <c r="R34" s="58"/>
      <c r="S34" s="1" t="s">
        <v>0</v>
      </c>
      <c r="AG34" s="25" t="s">
        <v>9</v>
      </c>
      <c r="AH34" s="57">
        <f>AT31</f>
        <v>10263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25" t="s">
        <v>8</v>
      </c>
      <c r="E36" s="58">
        <f>AA31-12427</f>
        <v>-12</v>
      </c>
      <c r="F36" s="58"/>
      <c r="G36" s="1" t="s">
        <v>6</v>
      </c>
      <c r="L36" s="1" t="s">
        <v>7</v>
      </c>
      <c r="O36" s="58">
        <f>AA31-12556</f>
        <v>-141</v>
      </c>
      <c r="P36" s="58"/>
      <c r="Q36" s="58"/>
      <c r="R36" s="58"/>
      <c r="S36" s="1" t="s">
        <v>6</v>
      </c>
      <c r="Y36" s="1" t="s">
        <v>87</v>
      </c>
      <c r="AG36" s="25" t="s">
        <v>5</v>
      </c>
      <c r="AH36" s="57">
        <f>AT29</f>
        <v>4356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25"/>
    </row>
    <row r="38" spans="3:39" s="1" customFormat="1" ht="18.75" customHeight="1" x14ac:dyDescent="0.15">
      <c r="C38" s="26" t="s">
        <v>4</v>
      </c>
      <c r="AG38" s="25" t="s">
        <v>3</v>
      </c>
      <c r="AH38" s="57">
        <f>AT30</f>
        <v>5907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25"/>
    </row>
    <row r="40" spans="3:39" s="1" customFormat="1" ht="18.75" customHeight="1" x14ac:dyDescent="0.15">
      <c r="C40" s="2" t="s">
        <v>2</v>
      </c>
      <c r="AG40" s="25" t="s">
        <v>1</v>
      </c>
      <c r="AH40" s="59">
        <f>IF(OR(AH34=0,AM31=0),"",ROUNDDOWN(AH34/AM31*100,2))</f>
        <v>39.83</v>
      </c>
      <c r="AI40" s="59"/>
      <c r="AJ40" s="59"/>
      <c r="AK40" s="59"/>
      <c r="AL40" s="59"/>
      <c r="AM40" s="1" t="s">
        <v>86</v>
      </c>
    </row>
    <row r="42" spans="3:39" s="1" customFormat="1" x14ac:dyDescent="0.15">
      <c r="C42" s="1" t="s">
        <v>69</v>
      </c>
      <c r="F42" s="57">
        <v>7</v>
      </c>
      <c r="G42" s="57"/>
      <c r="H42" s="57"/>
      <c r="I42" s="1" t="s">
        <v>0</v>
      </c>
      <c r="L42" s="1" t="s">
        <v>68</v>
      </c>
      <c r="Q42" s="57">
        <v>27</v>
      </c>
      <c r="R42" s="57"/>
      <c r="S42" s="57"/>
      <c r="T42" s="57"/>
      <c r="U42" s="57"/>
      <c r="V42" s="1" t="s">
        <v>0</v>
      </c>
    </row>
  </sheetData>
  <mergeCells count="285">
    <mergeCell ref="E36:F36"/>
    <mergeCell ref="O36:R36"/>
    <mergeCell ref="AH36:AL36"/>
    <mergeCell ref="AH38:AL38"/>
    <mergeCell ref="AH40:AL40"/>
    <mergeCell ref="F42:H42"/>
    <mergeCell ref="Q42:U42"/>
    <mergeCell ref="AM32:AP32"/>
    <mergeCell ref="E34:F34"/>
    <mergeCell ref="O34:R34"/>
    <mergeCell ref="AH34:AL34"/>
    <mergeCell ref="AM31:AP31"/>
    <mergeCell ref="B32:E32"/>
    <mergeCell ref="S32:Z32"/>
    <mergeCell ref="AA32:AD32"/>
    <mergeCell ref="AE32:AH32"/>
    <mergeCell ref="AI32:AL32"/>
    <mergeCell ref="B31:E31"/>
    <mergeCell ref="F31:H31"/>
    <mergeCell ref="I31:K31"/>
    <mergeCell ref="L31:N31"/>
    <mergeCell ref="O31:R31"/>
    <mergeCell ref="F32:H32"/>
    <mergeCell ref="I32:K32"/>
    <mergeCell ref="L32:N32"/>
    <mergeCell ref="O32:R32"/>
    <mergeCell ref="L30:N30"/>
    <mergeCell ref="O30:R30"/>
    <mergeCell ref="S30:Z30"/>
    <mergeCell ref="AA30:AD30"/>
    <mergeCell ref="AE30:AH30"/>
    <mergeCell ref="AI30:AL30"/>
    <mergeCell ref="S31:Z31"/>
    <mergeCell ref="AA31:AD31"/>
    <mergeCell ref="AE31:AH31"/>
    <mergeCell ref="AI31:AL31"/>
    <mergeCell ref="AM28:AP28"/>
    <mergeCell ref="B29:E29"/>
    <mergeCell ref="F29:H29"/>
    <mergeCell ref="I29:K29"/>
    <mergeCell ref="L29:N29"/>
    <mergeCell ref="O29:R29"/>
    <mergeCell ref="AM30:AP30"/>
    <mergeCell ref="S29:Z29"/>
    <mergeCell ref="AA29:AD29"/>
    <mergeCell ref="AE29:AH29"/>
    <mergeCell ref="AI29:AL29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30:E30"/>
    <mergeCell ref="F30:H30"/>
    <mergeCell ref="I30:K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B1:AP1"/>
    <mergeCell ref="B3:F3"/>
    <mergeCell ref="I3:K3"/>
    <mergeCell ref="L3:N3"/>
    <mergeCell ref="O3:P3"/>
    <mergeCell ref="Q3:R3"/>
    <mergeCell ref="S3:V3"/>
    <mergeCell ref="B7:E7"/>
    <mergeCell ref="F7:H7"/>
    <mergeCell ref="I7:K7"/>
    <mergeCell ref="L7:N7"/>
    <mergeCell ref="O7:R7"/>
    <mergeCell ref="S7:Z7"/>
    <mergeCell ref="I4:K4"/>
    <mergeCell ref="L4:N4"/>
    <mergeCell ref="Q4:S4"/>
    <mergeCell ref="T4:W4"/>
    <mergeCell ref="AD5:AP5"/>
    <mergeCell ref="AA7:AD7"/>
    <mergeCell ref="W3:X3"/>
    <mergeCell ref="Z3:AC3"/>
    <mergeCell ref="AD3:AE3"/>
    <mergeCell ref="AE7:AH7"/>
    <mergeCell ref="AI7:AL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workbookViewId="0">
      <selection activeCell="V48" sqref="V48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29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30"/>
      <c r="H3" s="30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29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29"/>
      <c r="H4" s="10"/>
      <c r="I4" s="57" t="s">
        <v>6</v>
      </c>
      <c r="J4" s="57"/>
      <c r="K4" s="57"/>
      <c r="L4" s="57">
        <v>11204</v>
      </c>
      <c r="M4" s="57"/>
      <c r="N4" s="57"/>
      <c r="O4" s="31"/>
      <c r="P4" s="31"/>
      <c r="Q4" s="83" t="s">
        <v>64</v>
      </c>
      <c r="R4" s="83"/>
      <c r="S4" s="83"/>
      <c r="T4" s="84">
        <v>118.23</v>
      </c>
      <c r="U4" s="84"/>
      <c r="V4" s="84"/>
      <c r="W4" s="84"/>
      <c r="X4" s="31" t="s">
        <v>93</v>
      </c>
      <c r="Y4" s="31"/>
      <c r="Z4" s="31"/>
      <c r="AF4" s="4"/>
      <c r="AH4" s="29"/>
      <c r="AK4" s="30"/>
      <c r="AL4" s="29"/>
      <c r="AM4" s="31"/>
      <c r="AP4" s="30"/>
    </row>
    <row r="5" spans="2:44" ht="18.75" customHeight="1" x14ac:dyDescent="0.15">
      <c r="Z5" s="29"/>
      <c r="AA5" s="29"/>
      <c r="AB5" s="29"/>
      <c r="AC5" s="29"/>
      <c r="AD5" s="57" t="s">
        <v>92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1732</v>
      </c>
      <c r="G8" s="78"/>
      <c r="H8" s="79"/>
      <c r="I8" s="77">
        <v>1811</v>
      </c>
      <c r="J8" s="78"/>
      <c r="K8" s="79"/>
      <c r="L8" s="77">
        <v>1972</v>
      </c>
      <c r="M8" s="78"/>
      <c r="N8" s="79"/>
      <c r="O8" s="77">
        <f t="shared" ref="O8:O32" si="0">I8+L8</f>
        <v>3783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481</v>
      </c>
      <c r="AB8" s="78"/>
      <c r="AC8" s="78"/>
      <c r="AD8" s="79"/>
      <c r="AE8" s="77">
        <v>535</v>
      </c>
      <c r="AF8" s="78"/>
      <c r="AG8" s="78"/>
      <c r="AH8" s="79"/>
      <c r="AI8" s="77">
        <v>584</v>
      </c>
      <c r="AJ8" s="78"/>
      <c r="AK8" s="78"/>
      <c r="AL8" s="79"/>
      <c r="AM8" s="76">
        <f t="shared" ref="AM8:AM31" si="1">AE8+AI8</f>
        <v>1119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100</v>
      </c>
      <c r="G9" s="67"/>
      <c r="H9" s="68"/>
      <c r="I9" s="66">
        <v>93</v>
      </c>
      <c r="J9" s="67"/>
      <c r="K9" s="68"/>
      <c r="L9" s="66">
        <v>75</v>
      </c>
      <c r="M9" s="67"/>
      <c r="N9" s="68"/>
      <c r="O9" s="66">
        <f t="shared" si="0"/>
        <v>168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62</v>
      </c>
      <c r="AF9" s="67"/>
      <c r="AG9" s="67"/>
      <c r="AH9" s="68"/>
      <c r="AI9" s="66">
        <v>70</v>
      </c>
      <c r="AJ9" s="67"/>
      <c r="AK9" s="67"/>
      <c r="AL9" s="68"/>
      <c r="AM9" s="72">
        <f t="shared" si="1"/>
        <v>132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222</v>
      </c>
      <c r="G10" s="67"/>
      <c r="H10" s="68"/>
      <c r="I10" s="66">
        <v>198</v>
      </c>
      <c r="J10" s="67"/>
      <c r="K10" s="68"/>
      <c r="L10" s="66">
        <v>215</v>
      </c>
      <c r="M10" s="67"/>
      <c r="N10" s="68"/>
      <c r="O10" s="66">
        <f t="shared" si="0"/>
        <v>413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274</v>
      </c>
      <c r="AB10" s="67"/>
      <c r="AC10" s="67"/>
      <c r="AD10" s="68"/>
      <c r="AE10" s="66">
        <v>282</v>
      </c>
      <c r="AF10" s="67"/>
      <c r="AG10" s="67"/>
      <c r="AH10" s="68"/>
      <c r="AI10" s="66">
        <v>309</v>
      </c>
      <c r="AJ10" s="67"/>
      <c r="AK10" s="67"/>
      <c r="AL10" s="68"/>
      <c r="AM10" s="72">
        <f t="shared" si="1"/>
        <v>591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105</v>
      </c>
      <c r="J11" s="67"/>
      <c r="K11" s="68"/>
      <c r="L11" s="66">
        <v>120</v>
      </c>
      <c r="M11" s="67"/>
      <c r="N11" s="68"/>
      <c r="O11" s="66">
        <f t="shared" si="0"/>
        <v>225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433</v>
      </c>
      <c r="AB11" s="67"/>
      <c r="AC11" s="67"/>
      <c r="AD11" s="68"/>
      <c r="AE11" s="66">
        <v>480</v>
      </c>
      <c r="AF11" s="67"/>
      <c r="AG11" s="67"/>
      <c r="AH11" s="68"/>
      <c r="AI11" s="66">
        <v>526</v>
      </c>
      <c r="AJ11" s="67"/>
      <c r="AK11" s="67"/>
      <c r="AL11" s="68"/>
      <c r="AM11" s="72">
        <f t="shared" si="1"/>
        <v>1006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150</v>
      </c>
      <c r="G12" s="67"/>
      <c r="H12" s="68"/>
      <c r="I12" s="66">
        <v>158</v>
      </c>
      <c r="J12" s="67"/>
      <c r="K12" s="68"/>
      <c r="L12" s="66">
        <v>154</v>
      </c>
      <c r="M12" s="67"/>
      <c r="N12" s="68"/>
      <c r="O12" s="66">
        <f t="shared" si="0"/>
        <v>312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171</v>
      </c>
      <c r="AB12" s="67"/>
      <c r="AC12" s="67"/>
      <c r="AD12" s="68"/>
      <c r="AE12" s="66">
        <v>169</v>
      </c>
      <c r="AF12" s="67"/>
      <c r="AG12" s="67"/>
      <c r="AH12" s="68"/>
      <c r="AI12" s="66">
        <v>194</v>
      </c>
      <c r="AJ12" s="67"/>
      <c r="AK12" s="67"/>
      <c r="AL12" s="68"/>
      <c r="AM12" s="72">
        <f t="shared" si="1"/>
        <v>363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96</v>
      </c>
      <c r="G13" s="67"/>
      <c r="H13" s="68"/>
      <c r="I13" s="66">
        <v>87</v>
      </c>
      <c r="J13" s="67"/>
      <c r="K13" s="68"/>
      <c r="L13" s="66">
        <v>90</v>
      </c>
      <c r="M13" s="67"/>
      <c r="N13" s="68"/>
      <c r="O13" s="66">
        <f t="shared" si="0"/>
        <v>177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133</v>
      </c>
      <c r="AF13" s="67"/>
      <c r="AG13" s="67"/>
      <c r="AH13" s="68"/>
      <c r="AI13" s="66">
        <v>135</v>
      </c>
      <c r="AJ13" s="67"/>
      <c r="AK13" s="67"/>
      <c r="AL13" s="68"/>
      <c r="AM13" s="72">
        <f t="shared" si="1"/>
        <v>268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1393</v>
      </c>
      <c r="AB14" s="67"/>
      <c r="AC14" s="67"/>
      <c r="AD14" s="68"/>
      <c r="AE14" s="66">
        <v>1330</v>
      </c>
      <c r="AF14" s="67"/>
      <c r="AG14" s="67"/>
      <c r="AH14" s="68"/>
      <c r="AI14" s="66">
        <v>1523</v>
      </c>
      <c r="AJ14" s="67"/>
      <c r="AK14" s="67"/>
      <c r="AL14" s="68"/>
      <c r="AM14" s="72">
        <f t="shared" si="1"/>
        <v>2853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252</v>
      </c>
      <c r="G15" s="67"/>
      <c r="H15" s="68"/>
      <c r="I15" s="66">
        <v>263</v>
      </c>
      <c r="J15" s="67"/>
      <c r="K15" s="68"/>
      <c r="L15" s="66">
        <v>293</v>
      </c>
      <c r="M15" s="67"/>
      <c r="N15" s="68"/>
      <c r="O15" s="66">
        <f t="shared" si="0"/>
        <v>556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4</v>
      </c>
      <c r="AF15" s="67"/>
      <c r="AG15" s="67"/>
      <c r="AH15" s="68"/>
      <c r="AI15" s="66">
        <v>11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247</v>
      </c>
      <c r="G16" s="67"/>
      <c r="H16" s="68"/>
      <c r="I16" s="66">
        <v>231</v>
      </c>
      <c r="J16" s="67"/>
      <c r="K16" s="68"/>
      <c r="L16" s="66">
        <v>264</v>
      </c>
      <c r="M16" s="67"/>
      <c r="N16" s="68"/>
      <c r="O16" s="66">
        <f t="shared" si="0"/>
        <v>495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45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99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150</v>
      </c>
      <c r="J17" s="67"/>
      <c r="K17" s="68"/>
      <c r="L17" s="66">
        <v>173</v>
      </c>
      <c r="M17" s="67"/>
      <c r="N17" s="68"/>
      <c r="O17" s="66">
        <f t="shared" si="0"/>
        <v>323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256</v>
      </c>
      <c r="AB17" s="67"/>
      <c r="AC17" s="67"/>
      <c r="AD17" s="68"/>
      <c r="AE17" s="66">
        <v>231</v>
      </c>
      <c r="AF17" s="67"/>
      <c r="AG17" s="67"/>
      <c r="AH17" s="68"/>
      <c r="AI17" s="66">
        <v>272</v>
      </c>
      <c r="AJ17" s="67"/>
      <c r="AK17" s="67"/>
      <c r="AL17" s="68"/>
      <c r="AM17" s="72">
        <f t="shared" si="1"/>
        <v>503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147</v>
      </c>
      <c r="G18" s="67"/>
      <c r="H18" s="68"/>
      <c r="I18" s="66">
        <v>156</v>
      </c>
      <c r="J18" s="67"/>
      <c r="K18" s="68"/>
      <c r="L18" s="66">
        <v>189</v>
      </c>
      <c r="M18" s="67"/>
      <c r="N18" s="68"/>
      <c r="O18" s="66">
        <f t="shared" si="0"/>
        <v>345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250</v>
      </c>
      <c r="AB18" s="67"/>
      <c r="AC18" s="67"/>
      <c r="AD18" s="68"/>
      <c r="AE18" s="66">
        <v>208</v>
      </c>
      <c r="AF18" s="67"/>
      <c r="AG18" s="67"/>
      <c r="AH18" s="68"/>
      <c r="AI18" s="66">
        <v>217</v>
      </c>
      <c r="AJ18" s="67"/>
      <c r="AK18" s="67"/>
      <c r="AL18" s="68"/>
      <c r="AM18" s="72">
        <f t="shared" si="1"/>
        <v>425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158</v>
      </c>
      <c r="G19" s="67"/>
      <c r="H19" s="68"/>
      <c r="I19" s="66">
        <v>146</v>
      </c>
      <c r="J19" s="67"/>
      <c r="K19" s="68"/>
      <c r="L19" s="66">
        <v>173</v>
      </c>
      <c r="M19" s="67"/>
      <c r="N19" s="68"/>
      <c r="O19" s="66">
        <f t="shared" si="0"/>
        <v>319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71</v>
      </c>
      <c r="J20" s="67"/>
      <c r="K20" s="68"/>
      <c r="L20" s="66">
        <v>69</v>
      </c>
      <c r="M20" s="67"/>
      <c r="N20" s="68"/>
      <c r="O20" s="66">
        <f t="shared" si="0"/>
        <v>140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119</v>
      </c>
      <c r="AB20" s="67"/>
      <c r="AC20" s="67"/>
      <c r="AD20" s="68"/>
      <c r="AE20" s="66">
        <v>102</v>
      </c>
      <c r="AF20" s="67"/>
      <c r="AG20" s="67"/>
      <c r="AH20" s="68"/>
      <c r="AI20" s="66">
        <v>137</v>
      </c>
      <c r="AJ20" s="67"/>
      <c r="AK20" s="67"/>
      <c r="AL20" s="68"/>
      <c r="AM20" s="72">
        <f t="shared" si="1"/>
        <v>239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76</v>
      </c>
      <c r="G21" s="67"/>
      <c r="H21" s="68"/>
      <c r="I21" s="66">
        <v>47</v>
      </c>
      <c r="J21" s="67"/>
      <c r="K21" s="68"/>
      <c r="L21" s="66">
        <v>69</v>
      </c>
      <c r="M21" s="67"/>
      <c r="N21" s="68"/>
      <c r="O21" s="66">
        <f t="shared" si="0"/>
        <v>116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120</v>
      </c>
      <c r="AB21" s="67"/>
      <c r="AC21" s="67"/>
      <c r="AD21" s="68"/>
      <c r="AE21" s="66">
        <v>111</v>
      </c>
      <c r="AF21" s="67"/>
      <c r="AG21" s="67"/>
      <c r="AH21" s="68"/>
      <c r="AI21" s="66">
        <v>127</v>
      </c>
      <c r="AJ21" s="67"/>
      <c r="AK21" s="67"/>
      <c r="AL21" s="68"/>
      <c r="AM21" s="72">
        <f t="shared" si="1"/>
        <v>238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39</v>
      </c>
      <c r="G22" s="67"/>
      <c r="H22" s="68"/>
      <c r="I22" s="66">
        <v>36</v>
      </c>
      <c r="J22" s="67"/>
      <c r="K22" s="68"/>
      <c r="L22" s="66">
        <v>39</v>
      </c>
      <c r="M22" s="67"/>
      <c r="N22" s="68"/>
      <c r="O22" s="66">
        <f t="shared" si="0"/>
        <v>75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255</v>
      </c>
      <c r="AB22" s="67"/>
      <c r="AC22" s="67"/>
      <c r="AD22" s="68"/>
      <c r="AE22" s="66">
        <v>262</v>
      </c>
      <c r="AF22" s="67"/>
      <c r="AG22" s="67"/>
      <c r="AH22" s="68"/>
      <c r="AI22" s="66">
        <v>308</v>
      </c>
      <c r="AJ22" s="67"/>
      <c r="AK22" s="67"/>
      <c r="AL22" s="68"/>
      <c r="AM22" s="72">
        <f t="shared" si="1"/>
        <v>570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191</v>
      </c>
      <c r="G23" s="67"/>
      <c r="H23" s="68"/>
      <c r="I23" s="66">
        <v>168</v>
      </c>
      <c r="J23" s="67"/>
      <c r="K23" s="68"/>
      <c r="L23" s="66">
        <v>195</v>
      </c>
      <c r="M23" s="67"/>
      <c r="N23" s="68"/>
      <c r="O23" s="66">
        <f t="shared" si="0"/>
        <v>363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26</v>
      </c>
      <c r="AB23" s="67"/>
      <c r="AC23" s="67"/>
      <c r="AD23" s="68"/>
      <c r="AE23" s="66">
        <v>19</v>
      </c>
      <c r="AF23" s="67"/>
      <c r="AG23" s="67"/>
      <c r="AH23" s="68"/>
      <c r="AI23" s="66">
        <v>17</v>
      </c>
      <c r="AJ23" s="67"/>
      <c r="AK23" s="67"/>
      <c r="AL23" s="68"/>
      <c r="AM23" s="72">
        <f t="shared" si="1"/>
        <v>36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223</v>
      </c>
      <c r="G24" s="67"/>
      <c r="H24" s="68"/>
      <c r="I24" s="66">
        <v>246</v>
      </c>
      <c r="J24" s="67"/>
      <c r="K24" s="68"/>
      <c r="L24" s="66">
        <v>243</v>
      </c>
      <c r="M24" s="67"/>
      <c r="N24" s="68"/>
      <c r="O24" s="66">
        <f t="shared" si="0"/>
        <v>489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155</v>
      </c>
      <c r="AB24" s="67"/>
      <c r="AC24" s="67"/>
      <c r="AD24" s="68"/>
      <c r="AE24" s="66">
        <v>140</v>
      </c>
      <c r="AF24" s="67"/>
      <c r="AG24" s="67"/>
      <c r="AH24" s="68"/>
      <c r="AI24" s="66">
        <v>144</v>
      </c>
      <c r="AJ24" s="67"/>
      <c r="AK24" s="67"/>
      <c r="AL24" s="68"/>
      <c r="AM24" s="72">
        <f t="shared" si="1"/>
        <v>284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187</v>
      </c>
      <c r="G25" s="67"/>
      <c r="H25" s="68"/>
      <c r="I25" s="66">
        <v>173</v>
      </c>
      <c r="J25" s="67"/>
      <c r="K25" s="68"/>
      <c r="L25" s="66">
        <v>194</v>
      </c>
      <c r="M25" s="67"/>
      <c r="N25" s="68"/>
      <c r="O25" s="66">
        <f t="shared" si="0"/>
        <v>367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237</v>
      </c>
      <c r="AB25" s="67"/>
      <c r="AC25" s="67"/>
      <c r="AD25" s="68"/>
      <c r="AE25" s="66">
        <v>190</v>
      </c>
      <c r="AF25" s="67"/>
      <c r="AG25" s="67"/>
      <c r="AH25" s="68"/>
      <c r="AI25" s="66">
        <v>195</v>
      </c>
      <c r="AJ25" s="67"/>
      <c r="AK25" s="67"/>
      <c r="AL25" s="68"/>
      <c r="AM25" s="72">
        <f t="shared" si="1"/>
        <v>385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172</v>
      </c>
      <c r="G26" s="67"/>
      <c r="H26" s="68"/>
      <c r="I26" s="66">
        <v>167</v>
      </c>
      <c r="J26" s="67"/>
      <c r="K26" s="68"/>
      <c r="L26" s="66">
        <v>193</v>
      </c>
      <c r="M26" s="67"/>
      <c r="N26" s="68"/>
      <c r="O26" s="66">
        <f t="shared" si="0"/>
        <v>360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157</v>
      </c>
      <c r="AB26" s="67"/>
      <c r="AC26" s="67"/>
      <c r="AD26" s="68"/>
      <c r="AE26" s="66">
        <v>140</v>
      </c>
      <c r="AF26" s="67"/>
      <c r="AG26" s="67"/>
      <c r="AH26" s="68"/>
      <c r="AI26" s="66">
        <v>166</v>
      </c>
      <c r="AJ26" s="67"/>
      <c r="AK26" s="67"/>
      <c r="AL26" s="68"/>
      <c r="AM26" s="72">
        <f t="shared" si="1"/>
        <v>306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140</v>
      </c>
      <c r="G27" s="67"/>
      <c r="H27" s="68"/>
      <c r="I27" s="66">
        <v>131</v>
      </c>
      <c r="J27" s="67"/>
      <c r="K27" s="68"/>
      <c r="L27" s="66">
        <v>162</v>
      </c>
      <c r="M27" s="67"/>
      <c r="N27" s="68"/>
      <c r="O27" s="66">
        <f t="shared" si="0"/>
        <v>293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190</v>
      </c>
      <c r="AB27" s="67"/>
      <c r="AC27" s="67"/>
      <c r="AD27" s="68"/>
      <c r="AE27" s="66">
        <v>164</v>
      </c>
      <c r="AF27" s="67"/>
      <c r="AG27" s="67"/>
      <c r="AH27" s="68"/>
      <c r="AI27" s="66">
        <v>134</v>
      </c>
      <c r="AJ27" s="67"/>
      <c r="AK27" s="67"/>
      <c r="AL27" s="68"/>
      <c r="AM27" s="72">
        <f t="shared" si="1"/>
        <v>298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61</v>
      </c>
      <c r="G28" s="67"/>
      <c r="H28" s="68"/>
      <c r="I28" s="66">
        <v>50</v>
      </c>
      <c r="J28" s="67"/>
      <c r="K28" s="68"/>
      <c r="L28" s="66">
        <v>68</v>
      </c>
      <c r="M28" s="67"/>
      <c r="N28" s="68"/>
      <c r="O28" s="66">
        <f t="shared" si="0"/>
        <v>118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214</v>
      </c>
      <c r="AB28" s="67"/>
      <c r="AC28" s="67"/>
      <c r="AD28" s="68"/>
      <c r="AE28" s="66">
        <v>190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408</v>
      </c>
      <c r="AN28" s="72"/>
      <c r="AO28" s="72"/>
      <c r="AP28" s="72"/>
      <c r="AR28" s="32"/>
      <c r="AS28" s="32" t="s">
        <v>19</v>
      </c>
      <c r="AT28" s="32" t="s">
        <v>18</v>
      </c>
      <c r="AU28" s="32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75</v>
      </c>
      <c r="J29" s="67"/>
      <c r="K29" s="68"/>
      <c r="L29" s="66">
        <v>95</v>
      </c>
      <c r="M29" s="67"/>
      <c r="N29" s="68"/>
      <c r="O29" s="66">
        <f t="shared" si="0"/>
        <v>170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229</v>
      </c>
      <c r="AB29" s="67"/>
      <c r="AC29" s="67"/>
      <c r="AD29" s="68"/>
      <c r="AE29" s="66">
        <v>247</v>
      </c>
      <c r="AF29" s="67"/>
      <c r="AG29" s="67"/>
      <c r="AH29" s="68"/>
      <c r="AI29" s="66">
        <v>180</v>
      </c>
      <c r="AJ29" s="67"/>
      <c r="AK29" s="67"/>
      <c r="AL29" s="68"/>
      <c r="AM29" s="72">
        <f t="shared" si="1"/>
        <v>427</v>
      </c>
      <c r="AN29" s="72"/>
      <c r="AO29" s="72"/>
      <c r="AP29" s="72"/>
      <c r="AR29" s="32" t="s">
        <v>5</v>
      </c>
      <c r="AS29" s="7">
        <f>AE31</f>
        <v>12289</v>
      </c>
      <c r="AT29" s="7">
        <v>4358</v>
      </c>
      <c r="AU29" s="6">
        <f>IF(OR(AS29=0,AT29=0),"",ROUNDDOWN(AT29/AS29,4))</f>
        <v>0.35460000000000003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1507</v>
      </c>
      <c r="G30" s="67"/>
      <c r="H30" s="68"/>
      <c r="I30" s="66">
        <v>1572</v>
      </c>
      <c r="J30" s="67"/>
      <c r="K30" s="68"/>
      <c r="L30" s="66">
        <v>1679</v>
      </c>
      <c r="M30" s="67"/>
      <c r="N30" s="68"/>
      <c r="O30" s="66">
        <f t="shared" si="0"/>
        <v>3251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46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95</v>
      </c>
      <c r="AN30" s="72"/>
      <c r="AO30" s="72"/>
      <c r="AP30" s="72"/>
      <c r="AR30" s="32" t="s">
        <v>3</v>
      </c>
      <c r="AS30" s="7">
        <f>AI31</f>
        <v>13450</v>
      </c>
      <c r="AT30" s="7">
        <v>5915</v>
      </c>
      <c r="AU30" s="6">
        <f>IF(OR(AS30=0,AT30=0),"",ROUNDDOWN(AT30/AS30,4))</f>
        <v>0.43969999999999998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537</v>
      </c>
      <c r="G31" s="67"/>
      <c r="H31" s="68"/>
      <c r="I31" s="66">
        <v>571</v>
      </c>
      <c r="J31" s="67"/>
      <c r="K31" s="68"/>
      <c r="L31" s="66">
        <v>602</v>
      </c>
      <c r="M31" s="67"/>
      <c r="N31" s="68"/>
      <c r="O31" s="66">
        <f t="shared" si="0"/>
        <v>1173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12412</v>
      </c>
      <c r="AB31" s="67"/>
      <c r="AC31" s="67"/>
      <c r="AD31" s="68"/>
      <c r="AE31" s="66">
        <f>SUM(I8:K32,AE8:AH30)</f>
        <v>12289</v>
      </c>
      <c r="AF31" s="67"/>
      <c r="AG31" s="67"/>
      <c r="AH31" s="68"/>
      <c r="AI31" s="66">
        <f>SUM(L8:N32,AI8:AL30)</f>
        <v>13450</v>
      </c>
      <c r="AJ31" s="67"/>
      <c r="AK31" s="67"/>
      <c r="AL31" s="68"/>
      <c r="AM31" s="72">
        <f t="shared" si="1"/>
        <v>25739</v>
      </c>
      <c r="AN31" s="72"/>
      <c r="AO31" s="72"/>
      <c r="AP31" s="72"/>
      <c r="AR31" s="32" t="s">
        <v>11</v>
      </c>
      <c r="AS31" s="7">
        <f>AM31</f>
        <v>25739</v>
      </c>
      <c r="AT31" s="7">
        <f>AT29+AT30</f>
        <v>10273</v>
      </c>
      <c r="AU31" s="6">
        <f>IF(OR(AS31=0,AT31=0),"",ROUNDDOWN(AT31/AS31,4))</f>
        <v>0.39910000000000001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451</v>
      </c>
      <c r="G32" s="61"/>
      <c r="H32" s="62"/>
      <c r="I32" s="60">
        <v>435</v>
      </c>
      <c r="J32" s="61"/>
      <c r="K32" s="62"/>
      <c r="L32" s="60">
        <v>483</v>
      </c>
      <c r="M32" s="61"/>
      <c r="N32" s="62"/>
      <c r="O32" s="60">
        <f t="shared" si="0"/>
        <v>918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30" t="s">
        <v>8</v>
      </c>
      <c r="E34" s="70">
        <f>AM31-25760</f>
        <v>-21</v>
      </c>
      <c r="F34" s="70"/>
      <c r="G34" s="1" t="s">
        <v>0</v>
      </c>
      <c r="L34" s="1" t="s">
        <v>7</v>
      </c>
      <c r="O34" s="58">
        <f>AM31-26385</f>
        <v>-646</v>
      </c>
      <c r="P34" s="58"/>
      <c r="Q34" s="58"/>
      <c r="R34" s="58"/>
      <c r="S34" s="1" t="s">
        <v>0</v>
      </c>
      <c r="AG34" s="30" t="s">
        <v>9</v>
      </c>
      <c r="AH34" s="57">
        <f>AT31</f>
        <v>10273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30" t="s">
        <v>8</v>
      </c>
      <c r="E36" s="58">
        <f>AA31-12415</f>
        <v>-3</v>
      </c>
      <c r="F36" s="58"/>
      <c r="G36" s="1" t="s">
        <v>6</v>
      </c>
      <c r="L36" s="1" t="s">
        <v>7</v>
      </c>
      <c r="O36" s="58">
        <f>AA31-12559</f>
        <v>-147</v>
      </c>
      <c r="P36" s="58"/>
      <c r="Q36" s="58"/>
      <c r="R36" s="58"/>
      <c r="S36" s="1" t="s">
        <v>6</v>
      </c>
      <c r="Y36" s="1" t="s">
        <v>91</v>
      </c>
      <c r="AG36" s="30" t="s">
        <v>5</v>
      </c>
      <c r="AH36" s="57">
        <f>AT29</f>
        <v>4358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30"/>
    </row>
    <row r="38" spans="3:39" s="1" customFormat="1" ht="18.75" customHeight="1" x14ac:dyDescent="0.15">
      <c r="C38" s="31" t="s">
        <v>4</v>
      </c>
      <c r="AG38" s="30" t="s">
        <v>3</v>
      </c>
      <c r="AH38" s="57">
        <f>AT30</f>
        <v>5915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30"/>
    </row>
    <row r="40" spans="3:39" s="1" customFormat="1" ht="18.75" customHeight="1" x14ac:dyDescent="0.15">
      <c r="C40" s="2" t="s">
        <v>2</v>
      </c>
      <c r="AG40" s="30" t="s">
        <v>1</v>
      </c>
      <c r="AH40" s="59">
        <f>IF(OR(AH34=0,AM31=0),"",ROUNDDOWN(AH34/AM31*100,2))</f>
        <v>39.909999999999997</v>
      </c>
      <c r="AI40" s="59"/>
      <c r="AJ40" s="59"/>
      <c r="AK40" s="59"/>
      <c r="AL40" s="59"/>
      <c r="AM40" s="1" t="s">
        <v>90</v>
      </c>
    </row>
    <row r="42" spans="3:39" s="1" customFormat="1" x14ac:dyDescent="0.15">
      <c r="C42" s="1" t="s">
        <v>69</v>
      </c>
      <c r="G42" s="90">
        <v>14</v>
      </c>
      <c r="H42" s="90"/>
      <c r="I42" s="1" t="s">
        <v>0</v>
      </c>
      <c r="L42" s="1" t="s">
        <v>68</v>
      </c>
      <c r="T42" s="90">
        <v>30</v>
      </c>
      <c r="U42" s="90"/>
      <c r="V42" s="1" t="s">
        <v>0</v>
      </c>
    </row>
  </sheetData>
  <mergeCells count="285">
    <mergeCell ref="B7:E7"/>
    <mergeCell ref="F7:H7"/>
    <mergeCell ref="I7:K7"/>
    <mergeCell ref="L7:N7"/>
    <mergeCell ref="L12:N12"/>
    <mergeCell ref="L8:N8"/>
    <mergeCell ref="I8:K8"/>
    <mergeCell ref="I9:K9"/>
    <mergeCell ref="B10:E10"/>
    <mergeCell ref="B1:AP1"/>
    <mergeCell ref="B3:F3"/>
    <mergeCell ref="AA15:AD15"/>
    <mergeCell ref="O8:R8"/>
    <mergeCell ref="S8:Z8"/>
    <mergeCell ref="O7:R7"/>
    <mergeCell ref="S7:Z7"/>
    <mergeCell ref="O11:R11"/>
    <mergeCell ref="B15:E15"/>
    <mergeCell ref="AA11:AD11"/>
    <mergeCell ref="B11:E11"/>
    <mergeCell ref="F11:H11"/>
    <mergeCell ref="B13:E13"/>
    <mergeCell ref="F13:H13"/>
    <mergeCell ref="AA10:AD10"/>
    <mergeCell ref="I12:K12"/>
    <mergeCell ref="S15:Z15"/>
    <mergeCell ref="I13:K13"/>
    <mergeCell ref="L13:N13"/>
    <mergeCell ref="AA12:AD12"/>
    <mergeCell ref="AI14:AL14"/>
    <mergeCell ref="AM14:AP14"/>
    <mergeCell ref="F10:H10"/>
    <mergeCell ref="I11:K11"/>
    <mergeCell ref="G42:H42"/>
    <mergeCell ref="T42:U42"/>
    <mergeCell ref="F15:H15"/>
    <mergeCell ref="I15:K15"/>
    <mergeCell ref="L15:N15"/>
    <mergeCell ref="I17:K17"/>
    <mergeCell ref="AM7:AP7"/>
    <mergeCell ref="B8:E8"/>
    <mergeCell ref="F8:H8"/>
    <mergeCell ref="B9:E9"/>
    <mergeCell ref="F9:H9"/>
    <mergeCell ref="O10:R10"/>
    <mergeCell ref="S10:Z10"/>
    <mergeCell ref="AI8:AL8"/>
    <mergeCell ref="AM8:AP8"/>
    <mergeCell ref="AE8:AH8"/>
    <mergeCell ref="AA9:AD9"/>
    <mergeCell ref="AA13:AD13"/>
    <mergeCell ref="AA17:AD17"/>
    <mergeCell ref="B12:E12"/>
    <mergeCell ref="F12:H12"/>
    <mergeCell ref="L11:N11"/>
    <mergeCell ref="S11:Z11"/>
    <mergeCell ref="L17:N17"/>
    <mergeCell ref="AM9:AP9"/>
    <mergeCell ref="AI9:AL9"/>
    <mergeCell ref="AE9:AH9"/>
    <mergeCell ref="AE11:AH11"/>
    <mergeCell ref="AE13:AH13"/>
    <mergeCell ref="O12:R12"/>
    <mergeCell ref="O14:R14"/>
    <mergeCell ref="AE7:AH7"/>
    <mergeCell ref="AI7:AL7"/>
    <mergeCell ref="AM10:AP10"/>
    <mergeCell ref="AI11:AL11"/>
    <mergeCell ref="AM11:AP11"/>
    <mergeCell ref="AI10:AL10"/>
    <mergeCell ref="AI12:AL12"/>
    <mergeCell ref="AM12:AP12"/>
    <mergeCell ref="S12:Z12"/>
    <mergeCell ref="AI13:AL13"/>
    <mergeCell ref="AM13:AP13"/>
    <mergeCell ref="O13:R13"/>
    <mergeCell ref="S13:Z13"/>
    <mergeCell ref="S14:Z14"/>
    <mergeCell ref="AE10:AH10"/>
    <mergeCell ref="AE12:AH12"/>
    <mergeCell ref="AA7:AD7"/>
    <mergeCell ref="AM17:AP17"/>
    <mergeCell ref="B16:E16"/>
    <mergeCell ref="F16:H16"/>
    <mergeCell ref="AA14:AD14"/>
    <mergeCell ref="AE14:AH14"/>
    <mergeCell ref="B14:E14"/>
    <mergeCell ref="F14:H14"/>
    <mergeCell ref="I14:K14"/>
    <mergeCell ref="L14:N14"/>
    <mergeCell ref="AE16:AH16"/>
    <mergeCell ref="AE15:AH15"/>
    <mergeCell ref="F17:H17"/>
    <mergeCell ref="O15:R15"/>
    <mergeCell ref="AE17:AH17"/>
    <mergeCell ref="AI15:AL15"/>
    <mergeCell ref="AM15:AP15"/>
    <mergeCell ref="AI16:AL16"/>
    <mergeCell ref="AM16:AP16"/>
    <mergeCell ref="B17:E17"/>
    <mergeCell ref="AA16:AD16"/>
    <mergeCell ref="I16:K16"/>
    <mergeCell ref="L16:N16"/>
    <mergeCell ref="O16:R16"/>
    <mergeCell ref="S16:Z16"/>
    <mergeCell ref="AI17:AL17"/>
    <mergeCell ref="B19:E19"/>
    <mergeCell ref="F19:H19"/>
    <mergeCell ref="B18:E18"/>
    <mergeCell ref="L18:N18"/>
    <mergeCell ref="O19:R19"/>
    <mergeCell ref="S19:Z19"/>
    <mergeCell ref="F18:H18"/>
    <mergeCell ref="O18:R18"/>
    <mergeCell ref="S18:Z18"/>
    <mergeCell ref="I18:K18"/>
    <mergeCell ref="AE18:AH18"/>
    <mergeCell ref="I19:K19"/>
    <mergeCell ref="L19:N19"/>
    <mergeCell ref="AA18:AD18"/>
    <mergeCell ref="AA19:AD19"/>
    <mergeCell ref="AM20:AP20"/>
    <mergeCell ref="AE20:AH20"/>
    <mergeCell ref="AI21:AL21"/>
    <mergeCell ref="AM21:AP21"/>
    <mergeCell ref="AI20:AL20"/>
    <mergeCell ref="AI19:AL19"/>
    <mergeCell ref="AM19:AP19"/>
    <mergeCell ref="AE19:AH19"/>
    <mergeCell ref="AI18:AL18"/>
    <mergeCell ref="AM18:AP18"/>
    <mergeCell ref="B20:E20"/>
    <mergeCell ref="F20:H20"/>
    <mergeCell ref="B21:E21"/>
    <mergeCell ref="F21:H21"/>
    <mergeCell ref="I21:K21"/>
    <mergeCell ref="L21:N21"/>
    <mergeCell ref="I20:K20"/>
    <mergeCell ref="L20:N20"/>
    <mergeCell ref="AE22:AH22"/>
    <mergeCell ref="O22:R22"/>
    <mergeCell ref="S22:Z22"/>
    <mergeCell ref="AA21:AD21"/>
    <mergeCell ref="AE21:AH21"/>
    <mergeCell ref="AA20:AD20"/>
    <mergeCell ref="B26:E26"/>
    <mergeCell ref="F26:H26"/>
    <mergeCell ref="AI22:AL22"/>
    <mergeCell ref="AM22:AP22"/>
    <mergeCell ref="B22:E22"/>
    <mergeCell ref="F22:H22"/>
    <mergeCell ref="I22:K22"/>
    <mergeCell ref="L22:N22"/>
    <mergeCell ref="L23:N23"/>
    <mergeCell ref="AI23:AL23"/>
    <mergeCell ref="AM23:AP23"/>
    <mergeCell ref="AA23:AD23"/>
    <mergeCell ref="AE23:AH23"/>
    <mergeCell ref="O23:R23"/>
    <mergeCell ref="S23:Z23"/>
    <mergeCell ref="B23:E23"/>
    <mergeCell ref="F23:H23"/>
    <mergeCell ref="AM24:AP24"/>
    <mergeCell ref="L24:N24"/>
    <mergeCell ref="AM25:AP25"/>
    <mergeCell ref="B25:E25"/>
    <mergeCell ref="F25:H25"/>
    <mergeCell ref="B24:E24"/>
    <mergeCell ref="F24:H24"/>
    <mergeCell ref="I23:K23"/>
    <mergeCell ref="I24:K24"/>
    <mergeCell ref="AI25:AL25"/>
    <mergeCell ref="AE25:AH25"/>
    <mergeCell ref="AA24:AD24"/>
    <mergeCell ref="AE24:AH24"/>
    <mergeCell ref="I26:K26"/>
    <mergeCell ref="L26:N26"/>
    <mergeCell ref="O26:R26"/>
    <mergeCell ref="S26:Z26"/>
    <mergeCell ref="I25:K25"/>
    <mergeCell ref="L25:N25"/>
    <mergeCell ref="AI24:AL24"/>
    <mergeCell ref="AI26:AL26"/>
    <mergeCell ref="AA29:AD29"/>
    <mergeCell ref="AE29:AH29"/>
    <mergeCell ref="AI27:AL27"/>
    <mergeCell ref="AM27:AP27"/>
    <mergeCell ref="AI28:AL28"/>
    <mergeCell ref="AM28:AP28"/>
    <mergeCell ref="AE27:AH27"/>
    <mergeCell ref="AM26:AP26"/>
    <mergeCell ref="AA26:AD26"/>
    <mergeCell ref="AE26:AH26"/>
    <mergeCell ref="B27:E27"/>
    <mergeCell ref="F27:H27"/>
    <mergeCell ref="B28:E28"/>
    <mergeCell ref="B30:E30"/>
    <mergeCell ref="F30:H30"/>
    <mergeCell ref="I30:K30"/>
    <mergeCell ref="L30:N30"/>
    <mergeCell ref="F28:H28"/>
    <mergeCell ref="I27:K27"/>
    <mergeCell ref="L27:N27"/>
    <mergeCell ref="B31:E31"/>
    <mergeCell ref="F31:H31"/>
    <mergeCell ref="I31:K31"/>
    <mergeCell ref="L29:N29"/>
    <mergeCell ref="B29:E29"/>
    <mergeCell ref="F29:H29"/>
    <mergeCell ref="AM32:AP32"/>
    <mergeCell ref="AE32:AH32"/>
    <mergeCell ref="AI32:AL32"/>
    <mergeCell ref="S31:Z31"/>
    <mergeCell ref="L31:N31"/>
    <mergeCell ref="O31:R31"/>
    <mergeCell ref="AE31:AH31"/>
    <mergeCell ref="L32:N32"/>
    <mergeCell ref="AI30:AL30"/>
    <mergeCell ref="AM30:AP30"/>
    <mergeCell ref="AA31:AD31"/>
    <mergeCell ref="AM31:AP31"/>
    <mergeCell ref="F32:H32"/>
    <mergeCell ref="I32:K32"/>
    <mergeCell ref="S32:Z32"/>
    <mergeCell ref="O32:R32"/>
    <mergeCell ref="AI31:AL31"/>
    <mergeCell ref="S30:Z30"/>
    <mergeCell ref="AH34:AL34"/>
    <mergeCell ref="B32:E32"/>
    <mergeCell ref="AA32:AD32"/>
    <mergeCell ref="AH40:AL40"/>
    <mergeCell ref="E36:F36"/>
    <mergeCell ref="AH38:AL38"/>
    <mergeCell ref="O36:R36"/>
    <mergeCell ref="AH36:AL36"/>
    <mergeCell ref="E34:F34"/>
    <mergeCell ref="O34:R34"/>
    <mergeCell ref="O30:R30"/>
    <mergeCell ref="O28:R28"/>
    <mergeCell ref="O25:R25"/>
    <mergeCell ref="AA27:AD27"/>
    <mergeCell ref="AA22:AD22"/>
    <mergeCell ref="Q3:R3"/>
    <mergeCell ref="W3:X3"/>
    <mergeCell ref="S3:V3"/>
    <mergeCell ref="Q4:S4"/>
    <mergeCell ref="O29:R29"/>
    <mergeCell ref="S24:Z24"/>
    <mergeCell ref="O20:R20"/>
    <mergeCell ref="O21:R21"/>
    <mergeCell ref="S21:Z21"/>
    <mergeCell ref="S20:Z20"/>
    <mergeCell ref="AD3:AE3"/>
    <mergeCell ref="AA30:AD30"/>
    <mergeCell ref="AE30:AH30"/>
    <mergeCell ref="AA28:AD28"/>
    <mergeCell ref="AE28:AH28"/>
    <mergeCell ref="O27:R27"/>
    <mergeCell ref="S27:Z27"/>
    <mergeCell ref="O17:R17"/>
    <mergeCell ref="S17:Z17"/>
    <mergeCell ref="I3:K3"/>
    <mergeCell ref="I4:K4"/>
    <mergeCell ref="L3:N3"/>
    <mergeCell ref="L4:N4"/>
    <mergeCell ref="I29:K29"/>
    <mergeCell ref="S28:Z28"/>
    <mergeCell ref="S29:Z29"/>
    <mergeCell ref="S25:Z25"/>
    <mergeCell ref="AA25:AD25"/>
    <mergeCell ref="T4:W4"/>
    <mergeCell ref="Z3:AC3"/>
    <mergeCell ref="O3:P3"/>
    <mergeCell ref="O24:R24"/>
    <mergeCell ref="I28:K28"/>
    <mergeCell ref="L28:N28"/>
    <mergeCell ref="L10:N10"/>
    <mergeCell ref="AD5:AP5"/>
    <mergeCell ref="AA8:AD8"/>
    <mergeCell ref="O9:R9"/>
    <mergeCell ref="S9:Z9"/>
    <mergeCell ref="I10:K10"/>
    <mergeCell ref="L9:N9"/>
    <mergeCell ref="AI29:AL29"/>
    <mergeCell ref="AM29:AP29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41" sqref="AT41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36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33"/>
      <c r="H3" s="33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36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36"/>
      <c r="H4" s="10"/>
      <c r="I4" s="57" t="s">
        <v>6</v>
      </c>
      <c r="J4" s="57"/>
      <c r="K4" s="57"/>
      <c r="L4" s="57">
        <v>11204</v>
      </c>
      <c r="M4" s="57"/>
      <c r="N4" s="57"/>
      <c r="O4" s="34"/>
      <c r="P4" s="34"/>
      <c r="Q4" s="83" t="s">
        <v>64</v>
      </c>
      <c r="R4" s="83"/>
      <c r="S4" s="83"/>
      <c r="T4" s="84">
        <v>118.23</v>
      </c>
      <c r="U4" s="84"/>
      <c r="V4" s="84"/>
      <c r="W4" s="84"/>
      <c r="X4" s="34" t="s">
        <v>97</v>
      </c>
      <c r="Y4" s="34"/>
      <c r="Z4" s="34"/>
      <c r="AF4" s="4"/>
      <c r="AH4" s="36"/>
      <c r="AK4" s="33"/>
      <c r="AL4" s="36"/>
      <c r="AM4" s="34"/>
      <c r="AP4" s="33"/>
    </row>
    <row r="5" spans="2:44" ht="18.75" customHeight="1" x14ac:dyDescent="0.15">
      <c r="Z5" s="36"/>
      <c r="AA5" s="36"/>
      <c r="AB5" s="36"/>
      <c r="AC5" s="36"/>
      <c r="AD5" s="57" t="s">
        <v>96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1733</v>
      </c>
      <c r="G8" s="78"/>
      <c r="H8" s="79"/>
      <c r="I8" s="77">
        <v>1816</v>
      </c>
      <c r="J8" s="78"/>
      <c r="K8" s="79"/>
      <c r="L8" s="77">
        <v>1979</v>
      </c>
      <c r="M8" s="78"/>
      <c r="N8" s="79"/>
      <c r="O8" s="77">
        <f t="shared" ref="O8:O32" si="0">I8+L8</f>
        <v>3795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482</v>
      </c>
      <c r="AB8" s="78"/>
      <c r="AC8" s="78"/>
      <c r="AD8" s="79"/>
      <c r="AE8" s="77">
        <v>534</v>
      </c>
      <c r="AF8" s="78"/>
      <c r="AG8" s="78"/>
      <c r="AH8" s="79"/>
      <c r="AI8" s="77">
        <v>584</v>
      </c>
      <c r="AJ8" s="78"/>
      <c r="AK8" s="78"/>
      <c r="AL8" s="79"/>
      <c r="AM8" s="76">
        <f t="shared" ref="AM8:AM31" si="1">AE8+AI8</f>
        <v>1118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99</v>
      </c>
      <c r="G9" s="67"/>
      <c r="H9" s="68"/>
      <c r="I9" s="66">
        <v>93</v>
      </c>
      <c r="J9" s="67"/>
      <c r="K9" s="68"/>
      <c r="L9" s="66">
        <v>75</v>
      </c>
      <c r="M9" s="67"/>
      <c r="N9" s="68"/>
      <c r="O9" s="66">
        <f t="shared" si="0"/>
        <v>168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61</v>
      </c>
      <c r="AB9" s="67"/>
      <c r="AC9" s="67"/>
      <c r="AD9" s="68"/>
      <c r="AE9" s="66">
        <v>61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130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219</v>
      </c>
      <c r="G10" s="67"/>
      <c r="H10" s="68"/>
      <c r="I10" s="66">
        <v>196</v>
      </c>
      <c r="J10" s="67"/>
      <c r="K10" s="68"/>
      <c r="L10" s="66">
        <v>213</v>
      </c>
      <c r="M10" s="67"/>
      <c r="N10" s="68"/>
      <c r="O10" s="66">
        <f t="shared" si="0"/>
        <v>409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273</v>
      </c>
      <c r="AB10" s="67"/>
      <c r="AC10" s="67"/>
      <c r="AD10" s="68"/>
      <c r="AE10" s="66">
        <v>282</v>
      </c>
      <c r="AF10" s="67"/>
      <c r="AG10" s="67"/>
      <c r="AH10" s="68"/>
      <c r="AI10" s="66">
        <v>307</v>
      </c>
      <c r="AJ10" s="67"/>
      <c r="AK10" s="67"/>
      <c r="AL10" s="68"/>
      <c r="AM10" s="72">
        <f t="shared" si="1"/>
        <v>589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111</v>
      </c>
      <c r="G11" s="67"/>
      <c r="H11" s="68"/>
      <c r="I11" s="66">
        <v>105</v>
      </c>
      <c r="J11" s="67"/>
      <c r="K11" s="68"/>
      <c r="L11" s="66">
        <v>120</v>
      </c>
      <c r="M11" s="67"/>
      <c r="N11" s="68"/>
      <c r="O11" s="66">
        <f t="shared" si="0"/>
        <v>225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431</v>
      </c>
      <c r="AB11" s="67"/>
      <c r="AC11" s="67"/>
      <c r="AD11" s="68"/>
      <c r="AE11" s="66">
        <v>479</v>
      </c>
      <c r="AF11" s="67"/>
      <c r="AG11" s="67"/>
      <c r="AH11" s="68"/>
      <c r="AI11" s="66">
        <v>523</v>
      </c>
      <c r="AJ11" s="67"/>
      <c r="AK11" s="67"/>
      <c r="AL11" s="68"/>
      <c r="AM11" s="72">
        <f t="shared" si="1"/>
        <v>1002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151</v>
      </c>
      <c r="G12" s="67"/>
      <c r="H12" s="68"/>
      <c r="I12" s="66">
        <v>159</v>
      </c>
      <c r="J12" s="67"/>
      <c r="K12" s="68"/>
      <c r="L12" s="66">
        <v>155</v>
      </c>
      <c r="M12" s="67"/>
      <c r="N12" s="68"/>
      <c r="O12" s="66">
        <f t="shared" si="0"/>
        <v>314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172</v>
      </c>
      <c r="AB12" s="67"/>
      <c r="AC12" s="67"/>
      <c r="AD12" s="68"/>
      <c r="AE12" s="66">
        <v>169</v>
      </c>
      <c r="AF12" s="67"/>
      <c r="AG12" s="67"/>
      <c r="AH12" s="68"/>
      <c r="AI12" s="66">
        <v>195</v>
      </c>
      <c r="AJ12" s="67"/>
      <c r="AK12" s="67"/>
      <c r="AL12" s="68"/>
      <c r="AM12" s="72">
        <f t="shared" si="1"/>
        <v>364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96</v>
      </c>
      <c r="G13" s="67"/>
      <c r="H13" s="68"/>
      <c r="I13" s="66">
        <v>86</v>
      </c>
      <c r="J13" s="67"/>
      <c r="K13" s="68"/>
      <c r="L13" s="66">
        <v>91</v>
      </c>
      <c r="M13" s="67"/>
      <c r="N13" s="68"/>
      <c r="O13" s="66">
        <f t="shared" si="0"/>
        <v>177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133</v>
      </c>
      <c r="AF13" s="67"/>
      <c r="AG13" s="67"/>
      <c r="AH13" s="68"/>
      <c r="AI13" s="66">
        <v>136</v>
      </c>
      <c r="AJ13" s="67"/>
      <c r="AK13" s="67"/>
      <c r="AL13" s="68"/>
      <c r="AM13" s="72">
        <f t="shared" si="1"/>
        <v>269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1403</v>
      </c>
      <c r="AB14" s="67"/>
      <c r="AC14" s="67"/>
      <c r="AD14" s="68"/>
      <c r="AE14" s="66">
        <v>1339</v>
      </c>
      <c r="AF14" s="67"/>
      <c r="AG14" s="67"/>
      <c r="AH14" s="68"/>
      <c r="AI14" s="66">
        <v>1532</v>
      </c>
      <c r="AJ14" s="67"/>
      <c r="AK14" s="67"/>
      <c r="AL14" s="68"/>
      <c r="AM14" s="72">
        <f t="shared" si="1"/>
        <v>2871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251</v>
      </c>
      <c r="G15" s="67"/>
      <c r="H15" s="68"/>
      <c r="I15" s="66">
        <v>260</v>
      </c>
      <c r="J15" s="67"/>
      <c r="K15" s="68"/>
      <c r="L15" s="66">
        <v>290</v>
      </c>
      <c r="M15" s="67"/>
      <c r="N15" s="68"/>
      <c r="O15" s="66">
        <f t="shared" si="0"/>
        <v>550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4</v>
      </c>
      <c r="AF15" s="67"/>
      <c r="AG15" s="67"/>
      <c r="AH15" s="68"/>
      <c r="AI15" s="66">
        <v>11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247</v>
      </c>
      <c r="G16" s="67"/>
      <c r="H16" s="68"/>
      <c r="I16" s="66">
        <v>232</v>
      </c>
      <c r="J16" s="67"/>
      <c r="K16" s="68"/>
      <c r="L16" s="66">
        <v>262</v>
      </c>
      <c r="M16" s="67"/>
      <c r="N16" s="68"/>
      <c r="O16" s="66">
        <f t="shared" si="0"/>
        <v>494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45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99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150</v>
      </c>
      <c r="J17" s="67"/>
      <c r="K17" s="68"/>
      <c r="L17" s="66">
        <v>173</v>
      </c>
      <c r="M17" s="67"/>
      <c r="N17" s="68"/>
      <c r="O17" s="66">
        <f t="shared" si="0"/>
        <v>323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255</v>
      </c>
      <c r="AB17" s="67"/>
      <c r="AC17" s="67"/>
      <c r="AD17" s="68"/>
      <c r="AE17" s="66">
        <v>231</v>
      </c>
      <c r="AF17" s="67"/>
      <c r="AG17" s="67"/>
      <c r="AH17" s="68"/>
      <c r="AI17" s="66">
        <v>270</v>
      </c>
      <c r="AJ17" s="67"/>
      <c r="AK17" s="67"/>
      <c r="AL17" s="68"/>
      <c r="AM17" s="72">
        <f t="shared" si="1"/>
        <v>501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147</v>
      </c>
      <c r="G18" s="67"/>
      <c r="H18" s="68"/>
      <c r="I18" s="66">
        <v>156</v>
      </c>
      <c r="J18" s="67"/>
      <c r="K18" s="68"/>
      <c r="L18" s="66">
        <v>189</v>
      </c>
      <c r="M18" s="67"/>
      <c r="N18" s="68"/>
      <c r="O18" s="66">
        <f t="shared" si="0"/>
        <v>345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248</v>
      </c>
      <c r="AB18" s="67"/>
      <c r="AC18" s="67"/>
      <c r="AD18" s="68"/>
      <c r="AE18" s="66">
        <v>207</v>
      </c>
      <c r="AF18" s="67"/>
      <c r="AG18" s="67"/>
      <c r="AH18" s="68"/>
      <c r="AI18" s="66">
        <v>215</v>
      </c>
      <c r="AJ18" s="67"/>
      <c r="AK18" s="67"/>
      <c r="AL18" s="68"/>
      <c r="AM18" s="72">
        <f t="shared" si="1"/>
        <v>422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156</v>
      </c>
      <c r="G19" s="67"/>
      <c r="H19" s="68"/>
      <c r="I19" s="66">
        <v>144</v>
      </c>
      <c r="J19" s="67"/>
      <c r="K19" s="68"/>
      <c r="L19" s="66">
        <v>170</v>
      </c>
      <c r="M19" s="67"/>
      <c r="N19" s="68"/>
      <c r="O19" s="66">
        <f t="shared" si="0"/>
        <v>314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74</v>
      </c>
      <c r="AB19" s="67"/>
      <c r="AC19" s="67"/>
      <c r="AD19" s="68"/>
      <c r="AE19" s="66">
        <v>52</v>
      </c>
      <c r="AF19" s="67"/>
      <c r="AG19" s="67"/>
      <c r="AH19" s="68"/>
      <c r="AI19" s="66">
        <v>67</v>
      </c>
      <c r="AJ19" s="67"/>
      <c r="AK19" s="67"/>
      <c r="AL19" s="68"/>
      <c r="AM19" s="72">
        <f t="shared" si="1"/>
        <v>119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75</v>
      </c>
      <c r="G20" s="67"/>
      <c r="H20" s="68"/>
      <c r="I20" s="66">
        <v>71</v>
      </c>
      <c r="J20" s="67"/>
      <c r="K20" s="68"/>
      <c r="L20" s="66">
        <v>69</v>
      </c>
      <c r="M20" s="67"/>
      <c r="N20" s="68"/>
      <c r="O20" s="66">
        <f t="shared" si="0"/>
        <v>140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119</v>
      </c>
      <c r="AB20" s="67"/>
      <c r="AC20" s="67"/>
      <c r="AD20" s="68"/>
      <c r="AE20" s="66">
        <v>101</v>
      </c>
      <c r="AF20" s="67"/>
      <c r="AG20" s="67"/>
      <c r="AH20" s="68"/>
      <c r="AI20" s="66">
        <v>137</v>
      </c>
      <c r="AJ20" s="67"/>
      <c r="AK20" s="67"/>
      <c r="AL20" s="68"/>
      <c r="AM20" s="72">
        <f t="shared" si="1"/>
        <v>238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75</v>
      </c>
      <c r="G21" s="67"/>
      <c r="H21" s="68"/>
      <c r="I21" s="66">
        <v>48</v>
      </c>
      <c r="J21" s="67"/>
      <c r="K21" s="68"/>
      <c r="L21" s="66">
        <v>67</v>
      </c>
      <c r="M21" s="67"/>
      <c r="N21" s="68"/>
      <c r="O21" s="66">
        <f t="shared" si="0"/>
        <v>115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119</v>
      </c>
      <c r="AB21" s="67"/>
      <c r="AC21" s="67"/>
      <c r="AD21" s="68"/>
      <c r="AE21" s="66">
        <v>107</v>
      </c>
      <c r="AF21" s="67"/>
      <c r="AG21" s="67"/>
      <c r="AH21" s="68"/>
      <c r="AI21" s="66">
        <v>122</v>
      </c>
      <c r="AJ21" s="67"/>
      <c r="AK21" s="67"/>
      <c r="AL21" s="68"/>
      <c r="AM21" s="72">
        <f t="shared" si="1"/>
        <v>229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39</v>
      </c>
      <c r="G22" s="67"/>
      <c r="H22" s="68"/>
      <c r="I22" s="66">
        <v>36</v>
      </c>
      <c r="J22" s="67"/>
      <c r="K22" s="68"/>
      <c r="L22" s="66">
        <v>39</v>
      </c>
      <c r="M22" s="67"/>
      <c r="N22" s="68"/>
      <c r="O22" s="66">
        <f t="shared" si="0"/>
        <v>75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255</v>
      </c>
      <c r="AB22" s="67"/>
      <c r="AC22" s="67"/>
      <c r="AD22" s="68"/>
      <c r="AE22" s="66">
        <v>262</v>
      </c>
      <c r="AF22" s="67"/>
      <c r="AG22" s="67"/>
      <c r="AH22" s="68"/>
      <c r="AI22" s="66">
        <v>307</v>
      </c>
      <c r="AJ22" s="67"/>
      <c r="AK22" s="67"/>
      <c r="AL22" s="68"/>
      <c r="AM22" s="72">
        <f t="shared" si="1"/>
        <v>569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192</v>
      </c>
      <c r="G23" s="67"/>
      <c r="H23" s="68"/>
      <c r="I23" s="66">
        <v>171</v>
      </c>
      <c r="J23" s="67"/>
      <c r="K23" s="68"/>
      <c r="L23" s="66">
        <v>195</v>
      </c>
      <c r="M23" s="67"/>
      <c r="N23" s="68"/>
      <c r="O23" s="66">
        <f t="shared" si="0"/>
        <v>366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23</v>
      </c>
      <c r="AB23" s="67"/>
      <c r="AC23" s="67"/>
      <c r="AD23" s="68"/>
      <c r="AE23" s="66">
        <v>18</v>
      </c>
      <c r="AF23" s="67"/>
      <c r="AG23" s="67"/>
      <c r="AH23" s="68"/>
      <c r="AI23" s="66">
        <v>15</v>
      </c>
      <c r="AJ23" s="67"/>
      <c r="AK23" s="67"/>
      <c r="AL23" s="68"/>
      <c r="AM23" s="72">
        <f t="shared" si="1"/>
        <v>33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226</v>
      </c>
      <c r="G24" s="67"/>
      <c r="H24" s="68"/>
      <c r="I24" s="66">
        <v>250</v>
      </c>
      <c r="J24" s="67"/>
      <c r="K24" s="68"/>
      <c r="L24" s="66">
        <v>248</v>
      </c>
      <c r="M24" s="67"/>
      <c r="N24" s="68"/>
      <c r="O24" s="66">
        <f t="shared" si="0"/>
        <v>498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154</v>
      </c>
      <c r="AB24" s="67"/>
      <c r="AC24" s="67"/>
      <c r="AD24" s="68"/>
      <c r="AE24" s="66">
        <v>140</v>
      </c>
      <c r="AF24" s="67"/>
      <c r="AG24" s="67"/>
      <c r="AH24" s="68"/>
      <c r="AI24" s="66">
        <v>144</v>
      </c>
      <c r="AJ24" s="67"/>
      <c r="AK24" s="67"/>
      <c r="AL24" s="68"/>
      <c r="AM24" s="72">
        <f t="shared" si="1"/>
        <v>284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186</v>
      </c>
      <c r="G25" s="67"/>
      <c r="H25" s="68"/>
      <c r="I25" s="66">
        <v>174</v>
      </c>
      <c r="J25" s="67"/>
      <c r="K25" s="68"/>
      <c r="L25" s="66">
        <v>191</v>
      </c>
      <c r="M25" s="67"/>
      <c r="N25" s="68"/>
      <c r="O25" s="66">
        <f t="shared" si="0"/>
        <v>365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237</v>
      </c>
      <c r="AB25" s="67"/>
      <c r="AC25" s="67"/>
      <c r="AD25" s="68"/>
      <c r="AE25" s="66">
        <v>189</v>
      </c>
      <c r="AF25" s="67"/>
      <c r="AG25" s="67"/>
      <c r="AH25" s="68"/>
      <c r="AI25" s="66">
        <v>195</v>
      </c>
      <c r="AJ25" s="67"/>
      <c r="AK25" s="67"/>
      <c r="AL25" s="68"/>
      <c r="AM25" s="72">
        <f t="shared" si="1"/>
        <v>384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172</v>
      </c>
      <c r="G26" s="67"/>
      <c r="H26" s="68"/>
      <c r="I26" s="66">
        <v>169</v>
      </c>
      <c r="J26" s="67"/>
      <c r="K26" s="68"/>
      <c r="L26" s="66">
        <v>193</v>
      </c>
      <c r="M26" s="67"/>
      <c r="N26" s="68"/>
      <c r="O26" s="66">
        <f t="shared" si="0"/>
        <v>362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157</v>
      </c>
      <c r="AB26" s="67"/>
      <c r="AC26" s="67"/>
      <c r="AD26" s="68"/>
      <c r="AE26" s="66">
        <v>142</v>
      </c>
      <c r="AF26" s="67"/>
      <c r="AG26" s="67"/>
      <c r="AH26" s="68"/>
      <c r="AI26" s="66">
        <v>167</v>
      </c>
      <c r="AJ26" s="67"/>
      <c r="AK26" s="67"/>
      <c r="AL26" s="68"/>
      <c r="AM26" s="72">
        <f t="shared" si="1"/>
        <v>309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140</v>
      </c>
      <c r="G27" s="67"/>
      <c r="H27" s="68"/>
      <c r="I27" s="66">
        <v>130</v>
      </c>
      <c r="J27" s="67"/>
      <c r="K27" s="68"/>
      <c r="L27" s="66">
        <v>161</v>
      </c>
      <c r="M27" s="67"/>
      <c r="N27" s="68"/>
      <c r="O27" s="66">
        <f t="shared" si="0"/>
        <v>291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189</v>
      </c>
      <c r="AB27" s="67"/>
      <c r="AC27" s="67"/>
      <c r="AD27" s="68"/>
      <c r="AE27" s="66">
        <v>163</v>
      </c>
      <c r="AF27" s="67"/>
      <c r="AG27" s="67"/>
      <c r="AH27" s="68"/>
      <c r="AI27" s="66">
        <v>134</v>
      </c>
      <c r="AJ27" s="67"/>
      <c r="AK27" s="67"/>
      <c r="AL27" s="68"/>
      <c r="AM27" s="72">
        <f t="shared" si="1"/>
        <v>297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61</v>
      </c>
      <c r="G28" s="67"/>
      <c r="H28" s="68"/>
      <c r="I28" s="66">
        <v>49</v>
      </c>
      <c r="J28" s="67"/>
      <c r="K28" s="68"/>
      <c r="L28" s="66">
        <v>68</v>
      </c>
      <c r="M28" s="67"/>
      <c r="N28" s="68"/>
      <c r="O28" s="66">
        <f t="shared" si="0"/>
        <v>117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214</v>
      </c>
      <c r="AB28" s="67"/>
      <c r="AC28" s="67"/>
      <c r="AD28" s="68"/>
      <c r="AE28" s="66">
        <v>190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408</v>
      </c>
      <c r="AN28" s="72"/>
      <c r="AO28" s="72"/>
      <c r="AP28" s="72"/>
      <c r="AR28" s="35"/>
      <c r="AS28" s="35" t="s">
        <v>19</v>
      </c>
      <c r="AT28" s="35" t="s">
        <v>18</v>
      </c>
      <c r="AU28" s="35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75</v>
      </c>
      <c r="J29" s="67"/>
      <c r="K29" s="68"/>
      <c r="L29" s="66">
        <v>94</v>
      </c>
      <c r="M29" s="67"/>
      <c r="N29" s="68"/>
      <c r="O29" s="66">
        <f t="shared" si="0"/>
        <v>169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225</v>
      </c>
      <c r="AB29" s="67"/>
      <c r="AC29" s="67"/>
      <c r="AD29" s="68"/>
      <c r="AE29" s="66">
        <v>243</v>
      </c>
      <c r="AF29" s="67"/>
      <c r="AG29" s="67"/>
      <c r="AH29" s="68"/>
      <c r="AI29" s="66">
        <v>182</v>
      </c>
      <c r="AJ29" s="67"/>
      <c r="AK29" s="67"/>
      <c r="AL29" s="68"/>
      <c r="AM29" s="72">
        <f t="shared" si="1"/>
        <v>425</v>
      </c>
      <c r="AN29" s="72"/>
      <c r="AO29" s="72"/>
      <c r="AP29" s="72"/>
      <c r="AR29" s="35" t="s">
        <v>5</v>
      </c>
      <c r="AS29" s="7">
        <f>AE31</f>
        <v>12290</v>
      </c>
      <c r="AT29" s="7">
        <v>4351</v>
      </c>
      <c r="AU29" s="6">
        <f>IF(OR(AS29=0,AT29=0),"",ROUNDDOWN(AT29/AS29,4))</f>
        <v>0.35399999999999998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1506</v>
      </c>
      <c r="G30" s="67"/>
      <c r="H30" s="68"/>
      <c r="I30" s="66">
        <v>1570</v>
      </c>
      <c r="J30" s="67"/>
      <c r="K30" s="68"/>
      <c r="L30" s="66">
        <v>1684</v>
      </c>
      <c r="M30" s="67"/>
      <c r="N30" s="68"/>
      <c r="O30" s="66">
        <f t="shared" si="0"/>
        <v>3254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35" t="s">
        <v>3</v>
      </c>
      <c r="AS30" s="7">
        <f>AI31</f>
        <v>13451</v>
      </c>
      <c r="AT30" s="7">
        <v>5920</v>
      </c>
      <c r="AU30" s="6">
        <f>IF(OR(AS30=0,AT30=0),"",ROUNDDOWN(AT30/AS30,4))</f>
        <v>0.44009999999999999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541</v>
      </c>
      <c r="G31" s="67"/>
      <c r="H31" s="68"/>
      <c r="I31" s="66">
        <v>572</v>
      </c>
      <c r="J31" s="67"/>
      <c r="K31" s="68"/>
      <c r="L31" s="66">
        <v>605</v>
      </c>
      <c r="M31" s="67"/>
      <c r="N31" s="68"/>
      <c r="O31" s="66">
        <f t="shared" si="0"/>
        <v>1177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12407</v>
      </c>
      <c r="AB31" s="67"/>
      <c r="AC31" s="67"/>
      <c r="AD31" s="68"/>
      <c r="AE31" s="66">
        <f>SUM(I8:K32,AE8:AH30)</f>
        <v>12290</v>
      </c>
      <c r="AF31" s="67"/>
      <c r="AG31" s="67"/>
      <c r="AH31" s="68"/>
      <c r="AI31" s="66">
        <f>SUM(L8:N32,AI8:AL30)</f>
        <v>13451</v>
      </c>
      <c r="AJ31" s="67"/>
      <c r="AK31" s="67"/>
      <c r="AL31" s="68"/>
      <c r="AM31" s="72">
        <f t="shared" si="1"/>
        <v>25741</v>
      </c>
      <c r="AN31" s="72"/>
      <c r="AO31" s="72"/>
      <c r="AP31" s="72"/>
      <c r="AR31" s="35" t="s">
        <v>11</v>
      </c>
      <c r="AS31" s="7">
        <f>AM31</f>
        <v>25741</v>
      </c>
      <c r="AT31" s="7">
        <f>AT29+AT30</f>
        <v>10271</v>
      </c>
      <c r="AU31" s="6">
        <f>IF(OR(AS31=0,AT31=0),"",ROUNDDOWN(AT31/AS31,4))</f>
        <v>0.39900000000000002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450</v>
      </c>
      <c r="G32" s="61"/>
      <c r="H32" s="62"/>
      <c r="I32" s="60">
        <v>435</v>
      </c>
      <c r="J32" s="61"/>
      <c r="K32" s="62"/>
      <c r="L32" s="60">
        <v>483</v>
      </c>
      <c r="M32" s="61"/>
      <c r="N32" s="62"/>
      <c r="O32" s="60">
        <f t="shared" si="0"/>
        <v>918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33" t="s">
        <v>8</v>
      </c>
      <c r="E34" s="70">
        <f>AM31-25739</f>
        <v>2</v>
      </c>
      <c r="F34" s="70"/>
      <c r="G34" s="1" t="s">
        <v>0</v>
      </c>
      <c r="L34" s="1" t="s">
        <v>7</v>
      </c>
      <c r="O34" s="58">
        <f>AM31-26343</f>
        <v>-602</v>
      </c>
      <c r="P34" s="58"/>
      <c r="Q34" s="58"/>
      <c r="R34" s="58"/>
      <c r="S34" s="1" t="s">
        <v>0</v>
      </c>
      <c r="AG34" s="33" t="s">
        <v>9</v>
      </c>
      <c r="AH34" s="57">
        <f>AT31</f>
        <v>10271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33" t="s">
        <v>8</v>
      </c>
      <c r="E36" s="58">
        <f>AA31-12412</f>
        <v>-5</v>
      </c>
      <c r="F36" s="58"/>
      <c r="G36" s="1" t="s">
        <v>6</v>
      </c>
      <c r="L36" s="1" t="s">
        <v>7</v>
      </c>
      <c r="O36" s="58">
        <f>AA31-12548</f>
        <v>-141</v>
      </c>
      <c r="P36" s="58"/>
      <c r="Q36" s="58"/>
      <c r="R36" s="58"/>
      <c r="S36" s="1" t="s">
        <v>6</v>
      </c>
      <c r="Y36" s="1" t="s">
        <v>95</v>
      </c>
      <c r="AG36" s="33" t="s">
        <v>5</v>
      </c>
      <c r="AH36" s="57">
        <f>AT29</f>
        <v>4351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33"/>
    </row>
    <row r="38" spans="3:39" s="1" customFormat="1" ht="18.75" customHeight="1" x14ac:dyDescent="0.15">
      <c r="C38" s="34" t="s">
        <v>4</v>
      </c>
      <c r="AG38" s="33" t="s">
        <v>3</v>
      </c>
      <c r="AH38" s="57">
        <f>AT30</f>
        <v>5920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33"/>
    </row>
    <row r="40" spans="3:39" s="1" customFormat="1" ht="18.75" customHeight="1" x14ac:dyDescent="0.15">
      <c r="C40" s="2" t="s">
        <v>2</v>
      </c>
      <c r="AG40" s="33" t="s">
        <v>1</v>
      </c>
      <c r="AH40" s="59">
        <f>IF(OR(AH34=0,AM31=0),"",ROUNDDOWN(AH34/AM31*100,2))</f>
        <v>39.9</v>
      </c>
      <c r="AI40" s="59"/>
      <c r="AJ40" s="59"/>
      <c r="AK40" s="59"/>
      <c r="AL40" s="59"/>
      <c r="AM40" s="1" t="s">
        <v>94</v>
      </c>
    </row>
    <row r="42" spans="3:39" s="1" customFormat="1" x14ac:dyDescent="0.15">
      <c r="C42" s="1" t="s">
        <v>69</v>
      </c>
      <c r="G42" s="90">
        <v>12</v>
      </c>
      <c r="H42" s="90"/>
      <c r="I42" s="1" t="s">
        <v>0</v>
      </c>
      <c r="L42" s="1" t="s">
        <v>68</v>
      </c>
      <c r="T42" s="90">
        <v>32</v>
      </c>
      <c r="U42" s="90"/>
      <c r="V42" s="1" t="s">
        <v>0</v>
      </c>
    </row>
  </sheetData>
  <mergeCells count="285">
    <mergeCell ref="G42:H42"/>
    <mergeCell ref="T42:U42"/>
    <mergeCell ref="AD5:AP5"/>
    <mergeCell ref="B1:AP1"/>
    <mergeCell ref="B3:F3"/>
    <mergeCell ref="AA15:AD15"/>
    <mergeCell ref="O8:R8"/>
    <mergeCell ref="S8:Z8"/>
    <mergeCell ref="O7:R7"/>
    <mergeCell ref="S7:Z7"/>
    <mergeCell ref="B8:E8"/>
    <mergeCell ref="F8:H8"/>
    <mergeCell ref="B9:E9"/>
    <mergeCell ref="F9:H9"/>
    <mergeCell ref="F15:H15"/>
    <mergeCell ref="I15:K15"/>
    <mergeCell ref="B7:E7"/>
    <mergeCell ref="F7:H7"/>
    <mergeCell ref="I7:K7"/>
    <mergeCell ref="I13:K13"/>
    <mergeCell ref="I8:K8"/>
    <mergeCell ref="I9:K9"/>
    <mergeCell ref="B10:E10"/>
    <mergeCell ref="F10:H10"/>
    <mergeCell ref="S10:Z10"/>
    <mergeCell ref="O11:R11"/>
    <mergeCell ref="B15:E15"/>
    <mergeCell ref="I11:K11"/>
    <mergeCell ref="B13:E13"/>
    <mergeCell ref="F13:H13"/>
    <mergeCell ref="AA10:AD10"/>
    <mergeCell ref="I17:K17"/>
    <mergeCell ref="L17:N17"/>
    <mergeCell ref="B17:E17"/>
    <mergeCell ref="F17:H17"/>
    <mergeCell ref="L12:N12"/>
    <mergeCell ref="L13:N13"/>
    <mergeCell ref="B11:E11"/>
    <mergeCell ref="F11:H11"/>
    <mergeCell ref="B12:E12"/>
    <mergeCell ref="F12:H12"/>
    <mergeCell ref="I12:K12"/>
    <mergeCell ref="O10:R10"/>
    <mergeCell ref="AI7:AL7"/>
    <mergeCell ref="AM10:AP10"/>
    <mergeCell ref="AM7:AP7"/>
    <mergeCell ref="AM9:AP9"/>
    <mergeCell ref="AI9:AL9"/>
    <mergeCell ref="AE9:AH9"/>
    <mergeCell ref="AI10:AL10"/>
    <mergeCell ref="AI12:AL12"/>
    <mergeCell ref="AM12:AP12"/>
    <mergeCell ref="AE10:AH10"/>
    <mergeCell ref="AI8:AL8"/>
    <mergeCell ref="AM8:AP8"/>
    <mergeCell ref="AE8:AH8"/>
    <mergeCell ref="AE11:AH11"/>
    <mergeCell ref="AI11:AL11"/>
    <mergeCell ref="AM11:AP11"/>
    <mergeCell ref="AI13:AL13"/>
    <mergeCell ref="AM13:AP13"/>
    <mergeCell ref="AE13:AH13"/>
    <mergeCell ref="O12:R12"/>
    <mergeCell ref="S12:Z12"/>
    <mergeCell ref="AA12:AD12"/>
    <mergeCell ref="AE12:AH12"/>
    <mergeCell ref="O13:R13"/>
    <mergeCell ref="S13:Z13"/>
    <mergeCell ref="AA13:AD13"/>
    <mergeCell ref="AI14:AL14"/>
    <mergeCell ref="AM14:AP14"/>
    <mergeCell ref="B16:E16"/>
    <mergeCell ref="F16:H16"/>
    <mergeCell ref="AA14:AD14"/>
    <mergeCell ref="AE14:AH14"/>
    <mergeCell ref="B14:E14"/>
    <mergeCell ref="F14:H14"/>
    <mergeCell ref="I14:K14"/>
    <mergeCell ref="L14:N14"/>
    <mergeCell ref="AI15:AL15"/>
    <mergeCell ref="AM15:AP15"/>
    <mergeCell ref="AE16:AH16"/>
    <mergeCell ref="AE15:AH15"/>
    <mergeCell ref="L15:N15"/>
    <mergeCell ref="AI16:AL16"/>
    <mergeCell ref="I16:K16"/>
    <mergeCell ref="AA16:AD16"/>
    <mergeCell ref="AM17:AP17"/>
    <mergeCell ref="AM16:AP16"/>
    <mergeCell ref="AI21:AL21"/>
    <mergeCell ref="AM21:AP21"/>
    <mergeCell ref="AI20:AL20"/>
    <mergeCell ref="S20:Z20"/>
    <mergeCell ref="AE19:AH19"/>
    <mergeCell ref="AE18:AH18"/>
    <mergeCell ref="S17:Z17"/>
    <mergeCell ref="AI17:AL17"/>
    <mergeCell ref="AI18:AL18"/>
    <mergeCell ref="AM18:AP18"/>
    <mergeCell ref="S16:Z16"/>
    <mergeCell ref="AA19:AD19"/>
    <mergeCell ref="AA17:AD17"/>
    <mergeCell ref="AA18:AD18"/>
    <mergeCell ref="S21:Z21"/>
    <mergeCell ref="AA21:AD21"/>
    <mergeCell ref="AE21:AH21"/>
    <mergeCell ref="AE17:AH17"/>
    <mergeCell ref="B19:E19"/>
    <mergeCell ref="F19:H19"/>
    <mergeCell ref="AI19:AL19"/>
    <mergeCell ref="AM19:AP19"/>
    <mergeCell ref="B20:E20"/>
    <mergeCell ref="F20:H20"/>
    <mergeCell ref="B18:E18"/>
    <mergeCell ref="L18:N18"/>
    <mergeCell ref="O19:R19"/>
    <mergeCell ref="S19:Z19"/>
    <mergeCell ref="F18:H18"/>
    <mergeCell ref="O18:R18"/>
    <mergeCell ref="S18:Z18"/>
    <mergeCell ref="I18:K18"/>
    <mergeCell ref="I19:K19"/>
    <mergeCell ref="L19:N19"/>
    <mergeCell ref="AM20:AP20"/>
    <mergeCell ref="AE20:AH20"/>
    <mergeCell ref="O20:R20"/>
    <mergeCell ref="B23:E23"/>
    <mergeCell ref="F23:H23"/>
    <mergeCell ref="AA20:AD20"/>
    <mergeCell ref="B24:E24"/>
    <mergeCell ref="F24:H24"/>
    <mergeCell ref="B22:E22"/>
    <mergeCell ref="F22:H22"/>
    <mergeCell ref="L22:N22"/>
    <mergeCell ref="B21:E21"/>
    <mergeCell ref="F21:H21"/>
    <mergeCell ref="I21:K21"/>
    <mergeCell ref="L21:N21"/>
    <mergeCell ref="O21:R21"/>
    <mergeCell ref="I20:K20"/>
    <mergeCell ref="L20:N20"/>
    <mergeCell ref="I23:K23"/>
    <mergeCell ref="L23:N23"/>
    <mergeCell ref="I22:K22"/>
    <mergeCell ref="AI22:AL22"/>
    <mergeCell ref="L24:N24"/>
    <mergeCell ref="O24:R24"/>
    <mergeCell ref="AM24:AP24"/>
    <mergeCell ref="AE22:AH22"/>
    <mergeCell ref="O22:R22"/>
    <mergeCell ref="S22:Z22"/>
    <mergeCell ref="I24:K24"/>
    <mergeCell ref="AE24:AH24"/>
    <mergeCell ref="AI24:AL24"/>
    <mergeCell ref="S24:Z24"/>
    <mergeCell ref="AM22:AP22"/>
    <mergeCell ref="O23:R23"/>
    <mergeCell ref="S23:Z23"/>
    <mergeCell ref="AI28:AL28"/>
    <mergeCell ref="AM28:AP28"/>
    <mergeCell ref="AA27:AD27"/>
    <mergeCell ref="AE27:AH27"/>
    <mergeCell ref="AI26:AL26"/>
    <mergeCell ref="AM26:AP26"/>
    <mergeCell ref="AI27:AL27"/>
    <mergeCell ref="AI23:AL23"/>
    <mergeCell ref="AM23:AP23"/>
    <mergeCell ref="AA23:AD23"/>
    <mergeCell ref="AE23:AH23"/>
    <mergeCell ref="AI25:AL25"/>
    <mergeCell ref="AM25:AP25"/>
    <mergeCell ref="AA25:AD25"/>
    <mergeCell ref="AM27:AP27"/>
    <mergeCell ref="AE28:AH28"/>
    <mergeCell ref="O29:R29"/>
    <mergeCell ref="O31:R31"/>
    <mergeCell ref="I29:K29"/>
    <mergeCell ref="B25:E25"/>
    <mergeCell ref="F25:H25"/>
    <mergeCell ref="B28:E28"/>
    <mergeCell ref="F28:H28"/>
    <mergeCell ref="I27:K27"/>
    <mergeCell ref="B26:E26"/>
    <mergeCell ref="F26:H26"/>
    <mergeCell ref="B27:E27"/>
    <mergeCell ref="F27:H27"/>
    <mergeCell ref="I26:K26"/>
    <mergeCell ref="I25:K25"/>
    <mergeCell ref="I28:K28"/>
    <mergeCell ref="L28:N28"/>
    <mergeCell ref="L26:N26"/>
    <mergeCell ref="O26:R26"/>
    <mergeCell ref="B31:E31"/>
    <mergeCell ref="F31:H31"/>
    <mergeCell ref="I31:K31"/>
    <mergeCell ref="L29:N29"/>
    <mergeCell ref="B29:E29"/>
    <mergeCell ref="F29:H29"/>
    <mergeCell ref="S26:Z26"/>
    <mergeCell ref="L25:N25"/>
    <mergeCell ref="O25:R25"/>
    <mergeCell ref="S25:Z25"/>
    <mergeCell ref="L27:N27"/>
    <mergeCell ref="O27:R27"/>
    <mergeCell ref="S27:Z27"/>
    <mergeCell ref="AM32:AP32"/>
    <mergeCell ref="AA30:AD30"/>
    <mergeCell ref="AE30:AH30"/>
    <mergeCell ref="AI30:AL30"/>
    <mergeCell ref="AM30:AP30"/>
    <mergeCell ref="AA31:AD31"/>
    <mergeCell ref="AM31:AP31"/>
    <mergeCell ref="S29:Z29"/>
    <mergeCell ref="AI29:AL29"/>
    <mergeCell ref="AI32:AL32"/>
    <mergeCell ref="S31:Z31"/>
    <mergeCell ref="AM29:AP29"/>
    <mergeCell ref="AA29:AD29"/>
    <mergeCell ref="AE29:AH29"/>
    <mergeCell ref="AE31:AH31"/>
    <mergeCell ref="AI31:AL31"/>
    <mergeCell ref="S30:Z30"/>
    <mergeCell ref="AH34:AL34"/>
    <mergeCell ref="B32:E32"/>
    <mergeCell ref="AA32:AD32"/>
    <mergeCell ref="F32:H32"/>
    <mergeCell ref="I32:K32"/>
    <mergeCell ref="S32:Z32"/>
    <mergeCell ref="AH40:AL40"/>
    <mergeCell ref="E36:F36"/>
    <mergeCell ref="AH38:AL38"/>
    <mergeCell ref="O36:R36"/>
    <mergeCell ref="AH36:AL36"/>
    <mergeCell ref="E34:F34"/>
    <mergeCell ref="O34:R34"/>
    <mergeCell ref="L32:N32"/>
    <mergeCell ref="O32:R32"/>
    <mergeCell ref="B30:E30"/>
    <mergeCell ref="F30:H30"/>
    <mergeCell ref="I30:K30"/>
    <mergeCell ref="L30:N30"/>
    <mergeCell ref="L31:N31"/>
    <mergeCell ref="AD3:AE3"/>
    <mergeCell ref="O28:R28"/>
    <mergeCell ref="S28:Z28"/>
    <mergeCell ref="AE32:AH32"/>
    <mergeCell ref="AA26:AD26"/>
    <mergeCell ref="AE26:AH26"/>
    <mergeCell ref="O15:R15"/>
    <mergeCell ref="S15:Z15"/>
    <mergeCell ref="AA11:AD11"/>
    <mergeCell ref="AE7:AH7"/>
    <mergeCell ref="O9:R9"/>
    <mergeCell ref="S9:Z9"/>
    <mergeCell ref="T4:W4"/>
    <mergeCell ref="Z3:AC3"/>
    <mergeCell ref="O3:P3"/>
    <mergeCell ref="O30:R30"/>
    <mergeCell ref="AE25:AH25"/>
    <mergeCell ref="AA24:AD24"/>
    <mergeCell ref="AA28:AD28"/>
    <mergeCell ref="L9:N9"/>
    <mergeCell ref="L11:N11"/>
    <mergeCell ref="AA7:AD7"/>
    <mergeCell ref="AA8:AD8"/>
    <mergeCell ref="AA22:AD22"/>
    <mergeCell ref="I3:K3"/>
    <mergeCell ref="I4:K4"/>
    <mergeCell ref="L3:N3"/>
    <mergeCell ref="L4:N4"/>
    <mergeCell ref="L7:N7"/>
    <mergeCell ref="L8:N8"/>
    <mergeCell ref="AA9:AD9"/>
    <mergeCell ref="Q3:R3"/>
    <mergeCell ref="W3:X3"/>
    <mergeCell ref="S3:V3"/>
    <mergeCell ref="Q4:S4"/>
    <mergeCell ref="L16:N16"/>
    <mergeCell ref="L10:N10"/>
    <mergeCell ref="O14:R14"/>
    <mergeCell ref="S14:Z14"/>
    <mergeCell ref="O17:R17"/>
    <mergeCell ref="O16:R16"/>
    <mergeCell ref="I10:K10"/>
    <mergeCell ref="S11:Z11"/>
  </mergeCells>
  <phoneticPr fontId="2"/>
  <printOptions horizontalCentered="1"/>
  <pageMargins left="0.78740157480314965" right="0.78740157480314965" top="0.98425196850393704" bottom="0.59055118110236227" header="0.51181102362204722" footer="0.51181102362204722"/>
  <pageSetup paperSize="9" scale="9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W42"/>
  <sheetViews>
    <sheetView zoomScaleNormal="100" zoomScaleSheetLayoutView="85" workbookViewId="0">
      <selection activeCell="AU8" sqref="AU8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0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37"/>
      <c r="H3" s="37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40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40"/>
      <c r="H4" s="10"/>
      <c r="I4" s="57" t="s">
        <v>6</v>
      </c>
      <c r="J4" s="57"/>
      <c r="K4" s="57"/>
      <c r="L4" s="57">
        <v>11204</v>
      </c>
      <c r="M4" s="57"/>
      <c r="N4" s="57"/>
      <c r="O4" s="38"/>
      <c r="P4" s="38"/>
      <c r="Q4" s="83" t="s">
        <v>64</v>
      </c>
      <c r="R4" s="83"/>
      <c r="S4" s="83"/>
      <c r="T4" s="84">
        <v>118.23</v>
      </c>
      <c r="U4" s="84"/>
      <c r="V4" s="84"/>
      <c r="W4" s="84"/>
      <c r="X4" s="38" t="s">
        <v>101</v>
      </c>
      <c r="Y4" s="38"/>
      <c r="Z4" s="38"/>
      <c r="AF4" s="4"/>
      <c r="AH4" s="40"/>
      <c r="AK4" s="37"/>
      <c r="AL4" s="40"/>
      <c r="AM4" s="38"/>
      <c r="AP4" s="37"/>
    </row>
    <row r="5" spans="2:44" ht="18.75" customHeight="1" x14ac:dyDescent="0.15">
      <c r="Z5" s="40"/>
      <c r="AA5" s="40"/>
      <c r="AB5" s="40"/>
      <c r="AC5" s="40"/>
      <c r="AD5" s="57" t="s">
        <v>100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1733</v>
      </c>
      <c r="G8" s="78"/>
      <c r="H8" s="79"/>
      <c r="I8" s="77">
        <v>1814</v>
      </c>
      <c r="J8" s="78"/>
      <c r="K8" s="79"/>
      <c r="L8" s="77">
        <v>1980</v>
      </c>
      <c r="M8" s="78"/>
      <c r="N8" s="79"/>
      <c r="O8" s="77">
        <f t="shared" ref="O8:O32" si="0">I8+L8</f>
        <v>3794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481</v>
      </c>
      <c r="AB8" s="78"/>
      <c r="AC8" s="78"/>
      <c r="AD8" s="79"/>
      <c r="AE8" s="77">
        <v>533</v>
      </c>
      <c r="AF8" s="78"/>
      <c r="AG8" s="78"/>
      <c r="AH8" s="79"/>
      <c r="AI8" s="77">
        <v>584</v>
      </c>
      <c r="AJ8" s="78"/>
      <c r="AK8" s="78"/>
      <c r="AL8" s="79"/>
      <c r="AM8" s="76">
        <f t="shared" ref="AM8:AM31" si="1">AE8+AI8</f>
        <v>1117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98</v>
      </c>
      <c r="G9" s="67"/>
      <c r="H9" s="68"/>
      <c r="I9" s="66">
        <v>92</v>
      </c>
      <c r="J9" s="67"/>
      <c r="K9" s="68"/>
      <c r="L9" s="66">
        <v>74</v>
      </c>
      <c r="M9" s="67"/>
      <c r="N9" s="68"/>
      <c r="O9" s="66">
        <f t="shared" si="0"/>
        <v>166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61</v>
      </c>
      <c r="AB9" s="67"/>
      <c r="AC9" s="67"/>
      <c r="AD9" s="68"/>
      <c r="AE9" s="66">
        <v>60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129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220</v>
      </c>
      <c r="G10" s="67"/>
      <c r="H10" s="68"/>
      <c r="I10" s="66">
        <v>197</v>
      </c>
      <c r="J10" s="67"/>
      <c r="K10" s="68"/>
      <c r="L10" s="66">
        <v>213</v>
      </c>
      <c r="M10" s="67"/>
      <c r="N10" s="68"/>
      <c r="O10" s="66">
        <f t="shared" si="0"/>
        <v>410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276</v>
      </c>
      <c r="AB10" s="67"/>
      <c r="AC10" s="67"/>
      <c r="AD10" s="68"/>
      <c r="AE10" s="66">
        <v>285</v>
      </c>
      <c r="AF10" s="67"/>
      <c r="AG10" s="67"/>
      <c r="AH10" s="68"/>
      <c r="AI10" s="66">
        <v>307</v>
      </c>
      <c r="AJ10" s="67"/>
      <c r="AK10" s="67"/>
      <c r="AL10" s="68"/>
      <c r="AM10" s="72">
        <f t="shared" si="1"/>
        <v>592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104</v>
      </c>
      <c r="J11" s="67"/>
      <c r="K11" s="68"/>
      <c r="L11" s="66">
        <v>120</v>
      </c>
      <c r="M11" s="67"/>
      <c r="N11" s="68"/>
      <c r="O11" s="66">
        <f t="shared" si="0"/>
        <v>224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428</v>
      </c>
      <c r="AB11" s="67"/>
      <c r="AC11" s="67"/>
      <c r="AD11" s="68"/>
      <c r="AE11" s="66">
        <v>475</v>
      </c>
      <c r="AF11" s="67"/>
      <c r="AG11" s="67"/>
      <c r="AH11" s="68"/>
      <c r="AI11" s="66">
        <v>522</v>
      </c>
      <c r="AJ11" s="67"/>
      <c r="AK11" s="67"/>
      <c r="AL11" s="68"/>
      <c r="AM11" s="72">
        <f t="shared" si="1"/>
        <v>997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153</v>
      </c>
      <c r="G12" s="67"/>
      <c r="H12" s="68"/>
      <c r="I12" s="66">
        <v>161</v>
      </c>
      <c r="J12" s="67"/>
      <c r="K12" s="68"/>
      <c r="L12" s="66">
        <v>155</v>
      </c>
      <c r="M12" s="67"/>
      <c r="N12" s="68"/>
      <c r="O12" s="66">
        <f t="shared" si="0"/>
        <v>316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171</v>
      </c>
      <c r="AB12" s="67"/>
      <c r="AC12" s="67"/>
      <c r="AD12" s="68"/>
      <c r="AE12" s="66">
        <v>167</v>
      </c>
      <c r="AF12" s="67"/>
      <c r="AG12" s="67"/>
      <c r="AH12" s="68"/>
      <c r="AI12" s="66">
        <v>195</v>
      </c>
      <c r="AJ12" s="67"/>
      <c r="AK12" s="67"/>
      <c r="AL12" s="68"/>
      <c r="AM12" s="72">
        <f t="shared" si="1"/>
        <v>362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96</v>
      </c>
      <c r="G13" s="67"/>
      <c r="H13" s="68"/>
      <c r="I13" s="66">
        <v>85</v>
      </c>
      <c r="J13" s="67"/>
      <c r="K13" s="68"/>
      <c r="L13" s="66">
        <v>90</v>
      </c>
      <c r="M13" s="67"/>
      <c r="N13" s="68"/>
      <c r="O13" s="66">
        <f t="shared" si="0"/>
        <v>175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133</v>
      </c>
      <c r="AF13" s="67"/>
      <c r="AG13" s="67"/>
      <c r="AH13" s="68"/>
      <c r="AI13" s="66">
        <v>136</v>
      </c>
      <c r="AJ13" s="67"/>
      <c r="AK13" s="67"/>
      <c r="AL13" s="68"/>
      <c r="AM13" s="72">
        <f t="shared" si="1"/>
        <v>269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7</v>
      </c>
      <c r="G14" s="67"/>
      <c r="H14" s="68"/>
      <c r="I14" s="66">
        <v>7</v>
      </c>
      <c r="J14" s="67"/>
      <c r="K14" s="68"/>
      <c r="L14" s="66">
        <v>4</v>
      </c>
      <c r="M14" s="67"/>
      <c r="N14" s="68"/>
      <c r="O14" s="66">
        <f t="shared" si="0"/>
        <v>11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1401</v>
      </c>
      <c r="AB14" s="67"/>
      <c r="AC14" s="67"/>
      <c r="AD14" s="68"/>
      <c r="AE14" s="66">
        <v>1337</v>
      </c>
      <c r="AF14" s="67"/>
      <c r="AG14" s="67"/>
      <c r="AH14" s="68"/>
      <c r="AI14" s="66">
        <v>1526</v>
      </c>
      <c r="AJ14" s="67"/>
      <c r="AK14" s="67"/>
      <c r="AL14" s="68"/>
      <c r="AM14" s="72">
        <f t="shared" si="1"/>
        <v>2863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252</v>
      </c>
      <c r="G15" s="67"/>
      <c r="H15" s="68"/>
      <c r="I15" s="66">
        <v>259</v>
      </c>
      <c r="J15" s="67"/>
      <c r="K15" s="68"/>
      <c r="L15" s="66">
        <v>292</v>
      </c>
      <c r="M15" s="67"/>
      <c r="N15" s="68"/>
      <c r="O15" s="66">
        <f t="shared" si="0"/>
        <v>551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9</v>
      </c>
      <c r="AB15" s="67"/>
      <c r="AC15" s="67"/>
      <c r="AD15" s="68"/>
      <c r="AE15" s="66">
        <v>4</v>
      </c>
      <c r="AF15" s="67"/>
      <c r="AG15" s="67"/>
      <c r="AH15" s="68"/>
      <c r="AI15" s="66">
        <v>11</v>
      </c>
      <c r="AJ15" s="67"/>
      <c r="AK15" s="67"/>
      <c r="AL15" s="68"/>
      <c r="AM15" s="72">
        <f t="shared" si="1"/>
        <v>15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247</v>
      </c>
      <c r="G16" s="67"/>
      <c r="H16" s="68"/>
      <c r="I16" s="66">
        <v>230</v>
      </c>
      <c r="J16" s="67"/>
      <c r="K16" s="68"/>
      <c r="L16" s="66">
        <v>262</v>
      </c>
      <c r="M16" s="67"/>
      <c r="N16" s="68"/>
      <c r="O16" s="66">
        <f t="shared" si="0"/>
        <v>492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53</v>
      </c>
      <c r="AB16" s="67"/>
      <c r="AC16" s="67"/>
      <c r="AD16" s="68"/>
      <c r="AE16" s="66">
        <v>45</v>
      </c>
      <c r="AF16" s="67"/>
      <c r="AG16" s="67"/>
      <c r="AH16" s="68"/>
      <c r="AI16" s="66">
        <v>55</v>
      </c>
      <c r="AJ16" s="67"/>
      <c r="AK16" s="67"/>
      <c r="AL16" s="68"/>
      <c r="AM16" s="72">
        <f t="shared" si="1"/>
        <v>100</v>
      </c>
      <c r="AN16" s="72"/>
      <c r="AO16" s="72"/>
      <c r="AP16" s="72"/>
      <c r="AR16" s="5"/>
    </row>
    <row r="17" spans="2:49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149</v>
      </c>
      <c r="J17" s="67"/>
      <c r="K17" s="68"/>
      <c r="L17" s="66">
        <v>173</v>
      </c>
      <c r="M17" s="67"/>
      <c r="N17" s="68"/>
      <c r="O17" s="66">
        <f t="shared" si="0"/>
        <v>322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255</v>
      </c>
      <c r="AB17" s="67"/>
      <c r="AC17" s="67"/>
      <c r="AD17" s="68"/>
      <c r="AE17" s="66">
        <v>231</v>
      </c>
      <c r="AF17" s="67"/>
      <c r="AG17" s="67"/>
      <c r="AH17" s="68"/>
      <c r="AI17" s="66">
        <v>271</v>
      </c>
      <c r="AJ17" s="67"/>
      <c r="AK17" s="67"/>
      <c r="AL17" s="68"/>
      <c r="AM17" s="72">
        <f t="shared" si="1"/>
        <v>502</v>
      </c>
      <c r="AN17" s="72"/>
      <c r="AO17" s="72"/>
      <c r="AP17" s="72"/>
      <c r="AR17" s="5"/>
    </row>
    <row r="18" spans="2:49" s="4" customFormat="1" ht="22.5" customHeight="1" x14ac:dyDescent="0.15">
      <c r="B18" s="63" t="s">
        <v>41</v>
      </c>
      <c r="C18" s="64"/>
      <c r="D18" s="64"/>
      <c r="E18" s="65"/>
      <c r="F18" s="66">
        <v>148</v>
      </c>
      <c r="G18" s="67"/>
      <c r="H18" s="68"/>
      <c r="I18" s="66">
        <v>156</v>
      </c>
      <c r="J18" s="67"/>
      <c r="K18" s="68"/>
      <c r="L18" s="66">
        <v>190</v>
      </c>
      <c r="M18" s="67"/>
      <c r="N18" s="68"/>
      <c r="O18" s="66">
        <f t="shared" si="0"/>
        <v>346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249</v>
      </c>
      <c r="AB18" s="67"/>
      <c r="AC18" s="67"/>
      <c r="AD18" s="68"/>
      <c r="AE18" s="66">
        <v>207</v>
      </c>
      <c r="AF18" s="67"/>
      <c r="AG18" s="67"/>
      <c r="AH18" s="68"/>
      <c r="AI18" s="66">
        <v>216</v>
      </c>
      <c r="AJ18" s="67"/>
      <c r="AK18" s="67"/>
      <c r="AL18" s="68"/>
      <c r="AM18" s="72">
        <f t="shared" si="1"/>
        <v>423</v>
      </c>
      <c r="AN18" s="72"/>
      <c r="AO18" s="72"/>
      <c r="AP18" s="72"/>
      <c r="AR18" s="5"/>
    </row>
    <row r="19" spans="2:49" s="4" customFormat="1" ht="22.5" customHeight="1" x14ac:dyDescent="0.15">
      <c r="B19" s="63" t="s">
        <v>39</v>
      </c>
      <c r="C19" s="64"/>
      <c r="D19" s="64"/>
      <c r="E19" s="65"/>
      <c r="F19" s="66">
        <v>154</v>
      </c>
      <c r="G19" s="67"/>
      <c r="H19" s="68"/>
      <c r="I19" s="66">
        <v>141</v>
      </c>
      <c r="J19" s="67"/>
      <c r="K19" s="68"/>
      <c r="L19" s="66">
        <v>168</v>
      </c>
      <c r="M19" s="67"/>
      <c r="N19" s="68"/>
      <c r="O19" s="66">
        <f t="shared" si="0"/>
        <v>309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75</v>
      </c>
      <c r="AB19" s="67"/>
      <c r="AC19" s="67"/>
      <c r="AD19" s="68"/>
      <c r="AE19" s="66">
        <v>53</v>
      </c>
      <c r="AF19" s="67"/>
      <c r="AG19" s="67"/>
      <c r="AH19" s="68"/>
      <c r="AI19" s="66">
        <v>68</v>
      </c>
      <c r="AJ19" s="67"/>
      <c r="AK19" s="67"/>
      <c r="AL19" s="68"/>
      <c r="AM19" s="72">
        <f t="shared" si="1"/>
        <v>121</v>
      </c>
      <c r="AN19" s="72"/>
      <c r="AO19" s="72"/>
      <c r="AP19" s="72"/>
      <c r="AR19" s="5"/>
    </row>
    <row r="20" spans="2:49" s="4" customFormat="1" ht="22.5" customHeight="1" x14ac:dyDescent="0.15">
      <c r="B20" s="63" t="s">
        <v>37</v>
      </c>
      <c r="C20" s="64"/>
      <c r="D20" s="64"/>
      <c r="E20" s="65"/>
      <c r="F20" s="66">
        <v>76</v>
      </c>
      <c r="G20" s="67"/>
      <c r="H20" s="68"/>
      <c r="I20" s="66">
        <v>71</v>
      </c>
      <c r="J20" s="67"/>
      <c r="K20" s="68"/>
      <c r="L20" s="66">
        <v>70</v>
      </c>
      <c r="M20" s="67"/>
      <c r="N20" s="68"/>
      <c r="O20" s="66">
        <f t="shared" si="0"/>
        <v>141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120</v>
      </c>
      <c r="AB20" s="67"/>
      <c r="AC20" s="67"/>
      <c r="AD20" s="68"/>
      <c r="AE20" s="66">
        <v>101</v>
      </c>
      <c r="AF20" s="67"/>
      <c r="AG20" s="67"/>
      <c r="AH20" s="68"/>
      <c r="AI20" s="66">
        <v>135</v>
      </c>
      <c r="AJ20" s="67"/>
      <c r="AK20" s="67"/>
      <c r="AL20" s="68"/>
      <c r="AM20" s="72">
        <f t="shared" si="1"/>
        <v>236</v>
      </c>
      <c r="AN20" s="72"/>
      <c r="AO20" s="72"/>
      <c r="AP20" s="72"/>
      <c r="AR20" s="5"/>
    </row>
    <row r="21" spans="2:49" s="4" customFormat="1" ht="22.5" customHeight="1" x14ac:dyDescent="0.15">
      <c r="B21" s="63" t="s">
        <v>35</v>
      </c>
      <c r="C21" s="64"/>
      <c r="D21" s="64"/>
      <c r="E21" s="65"/>
      <c r="F21" s="66">
        <v>75</v>
      </c>
      <c r="G21" s="67"/>
      <c r="H21" s="68"/>
      <c r="I21" s="66">
        <v>48</v>
      </c>
      <c r="J21" s="67"/>
      <c r="K21" s="68"/>
      <c r="L21" s="66">
        <v>67</v>
      </c>
      <c r="M21" s="67"/>
      <c r="N21" s="68"/>
      <c r="O21" s="66">
        <f t="shared" si="0"/>
        <v>115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119</v>
      </c>
      <c r="AB21" s="67"/>
      <c r="AC21" s="67"/>
      <c r="AD21" s="68"/>
      <c r="AE21" s="66">
        <v>107</v>
      </c>
      <c r="AF21" s="67"/>
      <c r="AG21" s="67"/>
      <c r="AH21" s="68"/>
      <c r="AI21" s="66">
        <v>122</v>
      </c>
      <c r="AJ21" s="67"/>
      <c r="AK21" s="67"/>
      <c r="AL21" s="68"/>
      <c r="AM21" s="72">
        <f t="shared" si="1"/>
        <v>229</v>
      </c>
      <c r="AN21" s="72"/>
      <c r="AO21" s="72"/>
      <c r="AP21" s="72"/>
      <c r="AR21" s="5"/>
    </row>
    <row r="22" spans="2:49" s="4" customFormat="1" ht="22.5" customHeight="1" x14ac:dyDescent="0.15">
      <c r="B22" s="63" t="s">
        <v>33</v>
      </c>
      <c r="C22" s="64"/>
      <c r="D22" s="64"/>
      <c r="E22" s="65"/>
      <c r="F22" s="66">
        <v>39</v>
      </c>
      <c r="G22" s="67"/>
      <c r="H22" s="68"/>
      <c r="I22" s="66">
        <v>36</v>
      </c>
      <c r="J22" s="67"/>
      <c r="K22" s="68"/>
      <c r="L22" s="66">
        <v>39</v>
      </c>
      <c r="M22" s="67"/>
      <c r="N22" s="68"/>
      <c r="O22" s="66">
        <f t="shared" si="0"/>
        <v>75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254</v>
      </c>
      <c r="AB22" s="67"/>
      <c r="AC22" s="67"/>
      <c r="AD22" s="68"/>
      <c r="AE22" s="66">
        <v>261</v>
      </c>
      <c r="AF22" s="67"/>
      <c r="AG22" s="67"/>
      <c r="AH22" s="68"/>
      <c r="AI22" s="66">
        <v>306</v>
      </c>
      <c r="AJ22" s="67"/>
      <c r="AK22" s="67"/>
      <c r="AL22" s="68"/>
      <c r="AM22" s="72">
        <f t="shared" si="1"/>
        <v>567</v>
      </c>
      <c r="AN22" s="72"/>
      <c r="AO22" s="72"/>
      <c r="AP22" s="72"/>
      <c r="AR22" s="5"/>
    </row>
    <row r="23" spans="2:49" s="4" customFormat="1" ht="22.5" customHeight="1" x14ac:dyDescent="0.15">
      <c r="B23" s="63" t="s">
        <v>31</v>
      </c>
      <c r="C23" s="64"/>
      <c r="D23" s="64"/>
      <c r="E23" s="65"/>
      <c r="F23" s="66">
        <v>192</v>
      </c>
      <c r="G23" s="67"/>
      <c r="H23" s="68"/>
      <c r="I23" s="66">
        <v>171</v>
      </c>
      <c r="J23" s="67"/>
      <c r="K23" s="68"/>
      <c r="L23" s="66">
        <v>195</v>
      </c>
      <c r="M23" s="67"/>
      <c r="N23" s="68"/>
      <c r="O23" s="66">
        <f t="shared" si="0"/>
        <v>366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21</v>
      </c>
      <c r="AB23" s="67"/>
      <c r="AC23" s="67"/>
      <c r="AD23" s="68"/>
      <c r="AE23" s="66">
        <v>17</v>
      </c>
      <c r="AF23" s="67"/>
      <c r="AG23" s="67"/>
      <c r="AH23" s="68"/>
      <c r="AI23" s="66">
        <v>14</v>
      </c>
      <c r="AJ23" s="67"/>
      <c r="AK23" s="67"/>
      <c r="AL23" s="68"/>
      <c r="AM23" s="72">
        <f t="shared" si="1"/>
        <v>31</v>
      </c>
      <c r="AN23" s="72"/>
      <c r="AO23" s="72"/>
      <c r="AP23" s="72"/>
      <c r="AR23" s="5"/>
    </row>
    <row r="24" spans="2:49" s="4" customFormat="1" ht="22.5" customHeight="1" x14ac:dyDescent="0.15">
      <c r="B24" s="63" t="s">
        <v>29</v>
      </c>
      <c r="C24" s="64"/>
      <c r="D24" s="64"/>
      <c r="E24" s="65"/>
      <c r="F24" s="66">
        <v>227</v>
      </c>
      <c r="G24" s="67"/>
      <c r="H24" s="68"/>
      <c r="I24" s="66">
        <v>252</v>
      </c>
      <c r="J24" s="67"/>
      <c r="K24" s="68"/>
      <c r="L24" s="66">
        <v>250</v>
      </c>
      <c r="M24" s="67"/>
      <c r="N24" s="68"/>
      <c r="O24" s="66">
        <f t="shared" si="0"/>
        <v>502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154</v>
      </c>
      <c r="AB24" s="67"/>
      <c r="AC24" s="67"/>
      <c r="AD24" s="68"/>
      <c r="AE24" s="66">
        <v>140</v>
      </c>
      <c r="AF24" s="67"/>
      <c r="AG24" s="67"/>
      <c r="AH24" s="68"/>
      <c r="AI24" s="66">
        <v>147</v>
      </c>
      <c r="AJ24" s="67"/>
      <c r="AK24" s="67"/>
      <c r="AL24" s="68"/>
      <c r="AM24" s="72">
        <f t="shared" si="1"/>
        <v>287</v>
      </c>
      <c r="AN24" s="72"/>
      <c r="AO24" s="72"/>
      <c r="AP24" s="72"/>
      <c r="AR24" s="5"/>
    </row>
    <row r="25" spans="2:49" s="4" customFormat="1" ht="22.5" customHeight="1" x14ac:dyDescent="0.15">
      <c r="B25" s="63" t="s">
        <v>27</v>
      </c>
      <c r="C25" s="64"/>
      <c r="D25" s="64"/>
      <c r="E25" s="65"/>
      <c r="F25" s="66">
        <v>186</v>
      </c>
      <c r="G25" s="67"/>
      <c r="H25" s="68"/>
      <c r="I25" s="66">
        <v>174</v>
      </c>
      <c r="J25" s="67"/>
      <c r="K25" s="68"/>
      <c r="L25" s="66">
        <v>190</v>
      </c>
      <c r="M25" s="67"/>
      <c r="N25" s="68"/>
      <c r="O25" s="66">
        <f t="shared" si="0"/>
        <v>364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237</v>
      </c>
      <c r="AB25" s="67"/>
      <c r="AC25" s="67"/>
      <c r="AD25" s="68"/>
      <c r="AE25" s="66">
        <v>189</v>
      </c>
      <c r="AF25" s="67"/>
      <c r="AG25" s="67"/>
      <c r="AH25" s="68"/>
      <c r="AI25" s="66">
        <v>195</v>
      </c>
      <c r="AJ25" s="67"/>
      <c r="AK25" s="67"/>
      <c r="AL25" s="68"/>
      <c r="AM25" s="72">
        <f t="shared" si="1"/>
        <v>384</v>
      </c>
      <c r="AN25" s="72"/>
      <c r="AO25" s="72"/>
      <c r="AP25" s="72"/>
      <c r="AR25" s="5"/>
    </row>
    <row r="26" spans="2:49" s="4" customFormat="1" ht="22.5" customHeight="1" x14ac:dyDescent="0.15">
      <c r="B26" s="63" t="s">
        <v>25</v>
      </c>
      <c r="C26" s="64"/>
      <c r="D26" s="64"/>
      <c r="E26" s="65"/>
      <c r="F26" s="66">
        <v>172</v>
      </c>
      <c r="G26" s="67"/>
      <c r="H26" s="68"/>
      <c r="I26" s="66">
        <v>169</v>
      </c>
      <c r="J26" s="67"/>
      <c r="K26" s="68"/>
      <c r="L26" s="66">
        <v>193</v>
      </c>
      <c r="M26" s="67"/>
      <c r="N26" s="68"/>
      <c r="O26" s="66">
        <f t="shared" si="0"/>
        <v>362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158</v>
      </c>
      <c r="AB26" s="67"/>
      <c r="AC26" s="67"/>
      <c r="AD26" s="68"/>
      <c r="AE26" s="66">
        <v>143</v>
      </c>
      <c r="AF26" s="67"/>
      <c r="AG26" s="67"/>
      <c r="AH26" s="68"/>
      <c r="AI26" s="66">
        <v>166</v>
      </c>
      <c r="AJ26" s="67"/>
      <c r="AK26" s="67"/>
      <c r="AL26" s="68"/>
      <c r="AM26" s="72">
        <f t="shared" si="1"/>
        <v>309</v>
      </c>
      <c r="AN26" s="72"/>
      <c r="AO26" s="72"/>
      <c r="AP26" s="72"/>
      <c r="AR26" s="5"/>
    </row>
    <row r="27" spans="2:49" s="4" customFormat="1" ht="22.5" customHeight="1" x14ac:dyDescent="0.15">
      <c r="B27" s="63" t="s">
        <v>23</v>
      </c>
      <c r="C27" s="64"/>
      <c r="D27" s="64"/>
      <c r="E27" s="65"/>
      <c r="F27" s="66">
        <v>139</v>
      </c>
      <c r="G27" s="67"/>
      <c r="H27" s="68"/>
      <c r="I27" s="66">
        <v>130</v>
      </c>
      <c r="J27" s="67"/>
      <c r="K27" s="68"/>
      <c r="L27" s="66">
        <v>161</v>
      </c>
      <c r="M27" s="67"/>
      <c r="N27" s="68"/>
      <c r="O27" s="66">
        <f t="shared" si="0"/>
        <v>291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189</v>
      </c>
      <c r="AB27" s="67"/>
      <c r="AC27" s="67"/>
      <c r="AD27" s="68"/>
      <c r="AE27" s="66">
        <v>163</v>
      </c>
      <c r="AF27" s="67"/>
      <c r="AG27" s="67"/>
      <c r="AH27" s="68"/>
      <c r="AI27" s="66">
        <v>133</v>
      </c>
      <c r="AJ27" s="67"/>
      <c r="AK27" s="67"/>
      <c r="AL27" s="68"/>
      <c r="AM27" s="72">
        <f t="shared" si="1"/>
        <v>296</v>
      </c>
      <c r="AN27" s="72"/>
      <c r="AO27" s="72"/>
      <c r="AP27" s="72"/>
      <c r="AR27" s="5"/>
    </row>
    <row r="28" spans="2:49" s="4" customFormat="1" ht="22.5" customHeight="1" x14ac:dyDescent="0.15">
      <c r="B28" s="63" t="s">
        <v>21</v>
      </c>
      <c r="C28" s="64"/>
      <c r="D28" s="64"/>
      <c r="E28" s="65"/>
      <c r="F28" s="66">
        <v>62</v>
      </c>
      <c r="G28" s="67"/>
      <c r="H28" s="68"/>
      <c r="I28" s="66">
        <v>51</v>
      </c>
      <c r="J28" s="67"/>
      <c r="K28" s="68"/>
      <c r="L28" s="66">
        <v>69</v>
      </c>
      <c r="M28" s="67"/>
      <c r="N28" s="68"/>
      <c r="O28" s="66">
        <f t="shared" si="0"/>
        <v>120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213</v>
      </c>
      <c r="AB28" s="67"/>
      <c r="AC28" s="67"/>
      <c r="AD28" s="68"/>
      <c r="AE28" s="66">
        <v>188</v>
      </c>
      <c r="AF28" s="67"/>
      <c r="AG28" s="67"/>
      <c r="AH28" s="68"/>
      <c r="AI28" s="66">
        <v>218</v>
      </c>
      <c r="AJ28" s="67"/>
      <c r="AK28" s="67"/>
      <c r="AL28" s="68"/>
      <c r="AM28" s="72">
        <f t="shared" si="1"/>
        <v>406</v>
      </c>
      <c r="AN28" s="72"/>
      <c r="AO28" s="72"/>
      <c r="AP28" s="72"/>
      <c r="AR28" s="39"/>
      <c r="AS28" s="39" t="s">
        <v>19</v>
      </c>
      <c r="AT28" s="39" t="s">
        <v>18</v>
      </c>
      <c r="AU28" s="39" t="s">
        <v>1</v>
      </c>
    </row>
    <row r="29" spans="2:49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75</v>
      </c>
      <c r="J29" s="67"/>
      <c r="K29" s="68"/>
      <c r="L29" s="66">
        <v>93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224</v>
      </c>
      <c r="AB29" s="67"/>
      <c r="AC29" s="67"/>
      <c r="AD29" s="68"/>
      <c r="AE29" s="66">
        <v>243</v>
      </c>
      <c r="AF29" s="67"/>
      <c r="AG29" s="67"/>
      <c r="AH29" s="68"/>
      <c r="AI29" s="66">
        <v>182</v>
      </c>
      <c r="AJ29" s="67"/>
      <c r="AK29" s="67"/>
      <c r="AL29" s="68"/>
      <c r="AM29" s="72">
        <f t="shared" si="1"/>
        <v>425</v>
      </c>
      <c r="AN29" s="72"/>
      <c r="AO29" s="72"/>
      <c r="AP29" s="72"/>
      <c r="AR29" s="39" t="s">
        <v>5</v>
      </c>
      <c r="AS29" s="7">
        <f>AE31</f>
        <v>12271</v>
      </c>
      <c r="AT29" s="7">
        <v>4338</v>
      </c>
      <c r="AU29" s="6">
        <f>IF(OR(AS29=0,AT29=0),"",ROUNDDOWN(AT29/AS29,4))</f>
        <v>0.35349999999999998</v>
      </c>
    </row>
    <row r="30" spans="2:49" s="4" customFormat="1" ht="22.5" customHeight="1" x14ac:dyDescent="0.15">
      <c r="B30" s="63" t="s">
        <v>15</v>
      </c>
      <c r="C30" s="64"/>
      <c r="D30" s="64"/>
      <c r="E30" s="65"/>
      <c r="F30" s="66">
        <v>1503</v>
      </c>
      <c r="G30" s="67"/>
      <c r="H30" s="68"/>
      <c r="I30" s="66">
        <v>1565</v>
      </c>
      <c r="J30" s="67"/>
      <c r="K30" s="68"/>
      <c r="L30" s="66">
        <v>1680</v>
      </c>
      <c r="M30" s="67"/>
      <c r="N30" s="68"/>
      <c r="O30" s="66">
        <f t="shared" si="0"/>
        <v>3245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39" t="s">
        <v>3</v>
      </c>
      <c r="AS30" s="7">
        <f>AI31</f>
        <v>13442</v>
      </c>
      <c r="AT30" s="7">
        <v>5930</v>
      </c>
      <c r="AU30" s="6">
        <f>IF(OR(AS30=0,AT30=0),"",ROUNDDOWN(AT30/AS30,4))</f>
        <v>0.44109999999999999</v>
      </c>
    </row>
    <row r="31" spans="2:49" s="4" customFormat="1" ht="22.5" customHeight="1" x14ac:dyDescent="0.15">
      <c r="B31" s="63" t="s">
        <v>13</v>
      </c>
      <c r="C31" s="64"/>
      <c r="D31" s="64"/>
      <c r="E31" s="65"/>
      <c r="F31" s="66">
        <v>541</v>
      </c>
      <c r="G31" s="67"/>
      <c r="H31" s="68"/>
      <c r="I31" s="66">
        <v>573</v>
      </c>
      <c r="J31" s="67"/>
      <c r="K31" s="68"/>
      <c r="L31" s="66">
        <v>605</v>
      </c>
      <c r="M31" s="67"/>
      <c r="N31" s="68"/>
      <c r="O31" s="66">
        <f t="shared" si="0"/>
        <v>1178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12402</v>
      </c>
      <c r="AB31" s="67"/>
      <c r="AC31" s="67"/>
      <c r="AD31" s="68"/>
      <c r="AE31" s="66">
        <f>SUM(I8:K32,AE8:AH30)</f>
        <v>12271</v>
      </c>
      <c r="AF31" s="67"/>
      <c r="AG31" s="67"/>
      <c r="AH31" s="68"/>
      <c r="AI31" s="66">
        <f>SUM(L8:N32,AI8:AL30)</f>
        <v>13442</v>
      </c>
      <c r="AJ31" s="67"/>
      <c r="AK31" s="67"/>
      <c r="AL31" s="68"/>
      <c r="AM31" s="72">
        <f t="shared" si="1"/>
        <v>25713</v>
      </c>
      <c r="AN31" s="72"/>
      <c r="AO31" s="72"/>
      <c r="AP31" s="72"/>
      <c r="AR31" s="39" t="s">
        <v>11</v>
      </c>
      <c r="AS31" s="7">
        <f>AM31</f>
        <v>25713</v>
      </c>
      <c r="AT31" s="7">
        <f>AT29+AT30</f>
        <v>10268</v>
      </c>
      <c r="AU31" s="6">
        <f>IF(OR(AS31=0,AT31=0),"",ROUNDDOWN(AT31/AS31,4))</f>
        <v>0.39929999999999999</v>
      </c>
      <c r="AW31" s="4">
        <v>1</v>
      </c>
    </row>
    <row r="32" spans="2:49" s="4" customFormat="1" ht="22.5" customHeight="1" x14ac:dyDescent="0.15">
      <c r="B32" s="73" t="s">
        <v>10</v>
      </c>
      <c r="C32" s="74"/>
      <c r="D32" s="74"/>
      <c r="E32" s="75"/>
      <c r="F32" s="60">
        <v>449</v>
      </c>
      <c r="G32" s="61"/>
      <c r="H32" s="62"/>
      <c r="I32" s="60">
        <v>434</v>
      </c>
      <c r="J32" s="61"/>
      <c r="K32" s="62"/>
      <c r="L32" s="60">
        <v>482</v>
      </c>
      <c r="M32" s="61"/>
      <c r="N32" s="62"/>
      <c r="O32" s="60">
        <f t="shared" si="0"/>
        <v>916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37" t="s">
        <v>8</v>
      </c>
      <c r="E34" s="70">
        <f>AM31-25741</f>
        <v>-28</v>
      </c>
      <c r="F34" s="70"/>
      <c r="G34" s="1" t="s">
        <v>0</v>
      </c>
      <c r="L34" s="1" t="s">
        <v>7</v>
      </c>
      <c r="O34" s="58">
        <f>AM31-26314</f>
        <v>-601</v>
      </c>
      <c r="P34" s="58"/>
      <c r="Q34" s="58"/>
      <c r="R34" s="58"/>
      <c r="S34" s="1" t="s">
        <v>0</v>
      </c>
      <c r="AG34" s="37" t="s">
        <v>9</v>
      </c>
      <c r="AH34" s="57">
        <f>AT31</f>
        <v>10268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37" t="s">
        <v>8</v>
      </c>
      <c r="E36" s="58">
        <f>AA31-12407</f>
        <v>-5</v>
      </c>
      <c r="F36" s="58"/>
      <c r="G36" s="1" t="s">
        <v>6</v>
      </c>
      <c r="L36" s="1" t="s">
        <v>7</v>
      </c>
      <c r="O36" s="58">
        <f>AA31-12546</f>
        <v>-144</v>
      </c>
      <c r="P36" s="58"/>
      <c r="Q36" s="58"/>
      <c r="R36" s="58"/>
      <c r="S36" s="1" t="s">
        <v>6</v>
      </c>
      <c r="Y36" s="1" t="s">
        <v>99</v>
      </c>
      <c r="AG36" s="37" t="s">
        <v>5</v>
      </c>
      <c r="AH36" s="57">
        <f>AT29</f>
        <v>4338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37"/>
    </row>
    <row r="38" spans="3:39" s="1" customFormat="1" ht="18.75" customHeight="1" x14ac:dyDescent="0.15">
      <c r="C38" s="38" t="s">
        <v>4</v>
      </c>
      <c r="AG38" s="37" t="s">
        <v>3</v>
      </c>
      <c r="AH38" s="57">
        <f>AT30</f>
        <v>5930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37"/>
    </row>
    <row r="40" spans="3:39" s="1" customFormat="1" ht="18.75" customHeight="1" x14ac:dyDescent="0.15">
      <c r="C40" s="2" t="s">
        <v>2</v>
      </c>
      <c r="AG40" s="37" t="s">
        <v>1</v>
      </c>
      <c r="AH40" s="59">
        <f>IF(OR(AH34=0,AM31=0),"",ROUNDDOWN(AH34/AM31*100,2))</f>
        <v>39.93</v>
      </c>
      <c r="AI40" s="59"/>
      <c r="AJ40" s="59"/>
      <c r="AK40" s="59"/>
      <c r="AL40" s="59"/>
      <c r="AM40" s="1" t="s">
        <v>98</v>
      </c>
    </row>
    <row r="42" spans="3:39" s="1" customFormat="1" x14ac:dyDescent="0.15">
      <c r="C42" s="1" t="s">
        <v>69</v>
      </c>
      <c r="G42" s="90">
        <v>8</v>
      </c>
      <c r="H42" s="90"/>
      <c r="I42" s="1" t="s">
        <v>0</v>
      </c>
      <c r="L42" s="1" t="s">
        <v>68</v>
      </c>
      <c r="T42" s="90">
        <v>34</v>
      </c>
      <c r="U42" s="90"/>
      <c r="V42" s="1" t="s">
        <v>0</v>
      </c>
    </row>
  </sheetData>
  <mergeCells count="285">
    <mergeCell ref="Z3:AC3"/>
    <mergeCell ref="AD3:AE3"/>
    <mergeCell ref="I4:K4"/>
    <mergeCell ref="L4:N4"/>
    <mergeCell ref="Q4:S4"/>
    <mergeCell ref="T4:W4"/>
    <mergeCell ref="G42:H42"/>
    <mergeCell ref="T42:U42"/>
    <mergeCell ref="B1:AP1"/>
    <mergeCell ref="B3:F3"/>
    <mergeCell ref="I3:K3"/>
    <mergeCell ref="L3:N3"/>
    <mergeCell ref="O3:P3"/>
    <mergeCell ref="Q3:R3"/>
    <mergeCell ref="S3:V3"/>
    <mergeCell ref="W3:X3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8:AP8"/>
    <mergeCell ref="AM9:AP9"/>
    <mergeCell ref="B10:E10"/>
    <mergeCell ref="F10:H10"/>
    <mergeCell ref="I10:K10"/>
    <mergeCell ref="L10:N10"/>
    <mergeCell ref="O10:R10"/>
    <mergeCell ref="S10:Z10"/>
    <mergeCell ref="AA10:AD10"/>
    <mergeCell ref="AE10:AH10"/>
    <mergeCell ref="AI9:AL9"/>
    <mergeCell ref="AI10:AL10"/>
    <mergeCell ref="AM10:AP10"/>
    <mergeCell ref="B9:E9"/>
    <mergeCell ref="F9:H9"/>
    <mergeCell ref="I9:K9"/>
    <mergeCell ref="L9:N9"/>
    <mergeCell ref="O9:R9"/>
    <mergeCell ref="S9:Z9"/>
    <mergeCell ref="AA9:AD9"/>
    <mergeCell ref="AE9:AH9"/>
    <mergeCell ref="AM11:AP11"/>
    <mergeCell ref="B12:E12"/>
    <mergeCell ref="F12:H12"/>
    <mergeCell ref="I12:K12"/>
    <mergeCell ref="L12:N12"/>
    <mergeCell ref="O12:R12"/>
    <mergeCell ref="S12:Z12"/>
    <mergeCell ref="AA12:AD12"/>
    <mergeCell ref="AE12:AH12"/>
    <mergeCell ref="AI11:AL11"/>
    <mergeCell ref="AI12:AL12"/>
    <mergeCell ref="AM12:AP12"/>
    <mergeCell ref="B11:E11"/>
    <mergeCell ref="F11:H11"/>
    <mergeCell ref="I11:K11"/>
    <mergeCell ref="L11:N11"/>
    <mergeCell ref="O11:R11"/>
    <mergeCell ref="S11:Z11"/>
    <mergeCell ref="AA11:AD11"/>
    <mergeCell ref="AE11:AH11"/>
    <mergeCell ref="AM13:AP13"/>
    <mergeCell ref="B14:E14"/>
    <mergeCell ref="F14:H14"/>
    <mergeCell ref="I14:K14"/>
    <mergeCell ref="L14:N14"/>
    <mergeCell ref="O14:R14"/>
    <mergeCell ref="S14:Z14"/>
    <mergeCell ref="AA14:AD14"/>
    <mergeCell ref="AE14:AH14"/>
    <mergeCell ref="AI13:AL13"/>
    <mergeCell ref="AI14:AL14"/>
    <mergeCell ref="AM14:AP14"/>
    <mergeCell ref="B13:E13"/>
    <mergeCell ref="F13:H13"/>
    <mergeCell ref="I13:K13"/>
    <mergeCell ref="L13:N13"/>
    <mergeCell ref="O13:R13"/>
    <mergeCell ref="S13:Z13"/>
    <mergeCell ref="AA13:AD13"/>
    <mergeCell ref="AE13:AH13"/>
    <mergeCell ref="AM15:AP15"/>
    <mergeCell ref="B16:E16"/>
    <mergeCell ref="F16:H16"/>
    <mergeCell ref="I16:K16"/>
    <mergeCell ref="L16:N16"/>
    <mergeCell ref="O16:R16"/>
    <mergeCell ref="S16:Z16"/>
    <mergeCell ref="AA16:AD16"/>
    <mergeCell ref="AE16:AH16"/>
    <mergeCell ref="AI15:AL15"/>
    <mergeCell ref="AI16:AL16"/>
    <mergeCell ref="AM16:AP16"/>
    <mergeCell ref="B15:E15"/>
    <mergeCell ref="F15:H15"/>
    <mergeCell ref="I15:K15"/>
    <mergeCell ref="L15:N15"/>
    <mergeCell ref="O15:R15"/>
    <mergeCell ref="S15:Z15"/>
    <mergeCell ref="AA15:AD15"/>
    <mergeCell ref="AE15:AH15"/>
    <mergeCell ref="AM17:AP17"/>
    <mergeCell ref="B18:E18"/>
    <mergeCell ref="F18:H18"/>
    <mergeCell ref="I18:K18"/>
    <mergeCell ref="L18:N18"/>
    <mergeCell ref="O18:R18"/>
    <mergeCell ref="S18:Z18"/>
    <mergeCell ref="AA18:AD18"/>
    <mergeCell ref="AE18:AH18"/>
    <mergeCell ref="AI17:AL17"/>
    <mergeCell ref="AI18:AL18"/>
    <mergeCell ref="AM18:AP18"/>
    <mergeCell ref="B17:E17"/>
    <mergeCell ref="F17:H17"/>
    <mergeCell ref="I17:K17"/>
    <mergeCell ref="L17:N17"/>
    <mergeCell ref="O17:R17"/>
    <mergeCell ref="S17:Z17"/>
    <mergeCell ref="AA17:AD17"/>
    <mergeCell ref="AE17:AH17"/>
    <mergeCell ref="AM19:AP19"/>
    <mergeCell ref="B20:E20"/>
    <mergeCell ref="F20:H20"/>
    <mergeCell ref="I20:K20"/>
    <mergeCell ref="L20:N20"/>
    <mergeCell ref="O20:R20"/>
    <mergeCell ref="S20:Z20"/>
    <mergeCell ref="AA20:AD20"/>
    <mergeCell ref="AE20:AH20"/>
    <mergeCell ref="AI19:AL19"/>
    <mergeCell ref="AI20:AL20"/>
    <mergeCell ref="AM20:AP20"/>
    <mergeCell ref="B19:E19"/>
    <mergeCell ref="F19:H19"/>
    <mergeCell ref="I19:K19"/>
    <mergeCell ref="L19:N19"/>
    <mergeCell ref="O19:R19"/>
    <mergeCell ref="S19:Z19"/>
    <mergeCell ref="AA19:AD19"/>
    <mergeCell ref="AE19:AH19"/>
    <mergeCell ref="AM21:AP21"/>
    <mergeCell ref="B22:E22"/>
    <mergeCell ref="F22:H22"/>
    <mergeCell ref="I22:K22"/>
    <mergeCell ref="L22:N22"/>
    <mergeCell ref="O22:R22"/>
    <mergeCell ref="S22:Z22"/>
    <mergeCell ref="AA22:AD22"/>
    <mergeCell ref="AE22:AH22"/>
    <mergeCell ref="AI21:AL21"/>
    <mergeCell ref="AI22:AL22"/>
    <mergeCell ref="AM22:AP22"/>
    <mergeCell ref="B21:E21"/>
    <mergeCell ref="F21:H21"/>
    <mergeCell ref="I21:K21"/>
    <mergeCell ref="L21:N21"/>
    <mergeCell ref="O21:R21"/>
    <mergeCell ref="S21:Z21"/>
    <mergeCell ref="AA21:AD21"/>
    <mergeCell ref="AE21:AH21"/>
    <mergeCell ref="AM23:AP23"/>
    <mergeCell ref="B24:E24"/>
    <mergeCell ref="F24:H24"/>
    <mergeCell ref="I24:K24"/>
    <mergeCell ref="L24:N24"/>
    <mergeCell ref="O24:R24"/>
    <mergeCell ref="S24:Z24"/>
    <mergeCell ref="AA24:AD24"/>
    <mergeCell ref="AE24:AH24"/>
    <mergeCell ref="AI23:AL23"/>
    <mergeCell ref="AI24:AL24"/>
    <mergeCell ref="AM24:AP24"/>
    <mergeCell ref="B23:E23"/>
    <mergeCell ref="F23:H23"/>
    <mergeCell ref="I23:K23"/>
    <mergeCell ref="L23:N23"/>
    <mergeCell ref="O23:R23"/>
    <mergeCell ref="S23:Z23"/>
    <mergeCell ref="AA23:AD23"/>
    <mergeCell ref="AE23:AH23"/>
    <mergeCell ref="AM25:AP25"/>
    <mergeCell ref="B26:E26"/>
    <mergeCell ref="F26:H26"/>
    <mergeCell ref="I26:K26"/>
    <mergeCell ref="L26:N26"/>
    <mergeCell ref="O26:R26"/>
    <mergeCell ref="S26:Z26"/>
    <mergeCell ref="AA26:AD26"/>
    <mergeCell ref="AE26:AH26"/>
    <mergeCell ref="AI25:AL25"/>
    <mergeCell ref="AI26:AL26"/>
    <mergeCell ref="AM26:AP26"/>
    <mergeCell ref="B25:E25"/>
    <mergeCell ref="F25:H25"/>
    <mergeCell ref="I25:K25"/>
    <mergeCell ref="L25:N25"/>
    <mergeCell ref="O25:R25"/>
    <mergeCell ref="S25:Z25"/>
    <mergeCell ref="AA25:AD25"/>
    <mergeCell ref="AE25:AH25"/>
    <mergeCell ref="AM27:AP27"/>
    <mergeCell ref="B28:E28"/>
    <mergeCell ref="F28:H28"/>
    <mergeCell ref="I28:K28"/>
    <mergeCell ref="L28:N28"/>
    <mergeCell ref="O28:R28"/>
    <mergeCell ref="S28:Z28"/>
    <mergeCell ref="AA28:AD28"/>
    <mergeCell ref="AE28:AH28"/>
    <mergeCell ref="AI27:AL27"/>
    <mergeCell ref="AI28:AL28"/>
    <mergeCell ref="AM28:AP28"/>
    <mergeCell ref="B27:E27"/>
    <mergeCell ref="F27:H27"/>
    <mergeCell ref="I27:K27"/>
    <mergeCell ref="L27:N27"/>
    <mergeCell ref="O27:R27"/>
    <mergeCell ref="S27:Z27"/>
    <mergeCell ref="AA27:AD27"/>
    <mergeCell ref="AE27:AH27"/>
    <mergeCell ref="AI30:AL30"/>
    <mergeCell ref="AM30:AP30"/>
    <mergeCell ref="B29:E29"/>
    <mergeCell ref="F29:H29"/>
    <mergeCell ref="I29:K29"/>
    <mergeCell ref="L29:N29"/>
    <mergeCell ref="O29:R29"/>
    <mergeCell ref="S29:Z29"/>
    <mergeCell ref="AA29:AD29"/>
    <mergeCell ref="AE29:AH29"/>
    <mergeCell ref="AM29:AP29"/>
    <mergeCell ref="B30:E30"/>
    <mergeCell ref="F30:H30"/>
    <mergeCell ref="I30:K30"/>
    <mergeCell ref="L30:N30"/>
    <mergeCell ref="O30:R30"/>
    <mergeCell ref="S30:Z30"/>
    <mergeCell ref="AA30:AD30"/>
    <mergeCell ref="AE30:AH30"/>
    <mergeCell ref="AI29:AL29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B31:E31"/>
    <mergeCell ref="F31:H31"/>
    <mergeCell ref="I31:K31"/>
    <mergeCell ref="L31:N31"/>
    <mergeCell ref="O31:R31"/>
    <mergeCell ref="AH36:AL36"/>
    <mergeCell ref="AH38:AL38"/>
    <mergeCell ref="AH40:AL40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U42"/>
  <sheetViews>
    <sheetView zoomScaleNormal="100" workbookViewId="0">
      <selection activeCell="AT10" sqref="AT10"/>
    </sheetView>
  </sheetViews>
  <sheetFormatPr defaultRowHeight="13.5" x14ac:dyDescent="0.15"/>
  <cols>
    <col min="1" max="1" width="0.75" style="1" customWidth="1"/>
    <col min="2" max="6" width="3.5" style="1" customWidth="1"/>
    <col min="7" max="8" width="1.75" style="1" customWidth="1"/>
    <col min="9" max="9" width="3.5" style="1" customWidth="1"/>
    <col min="10" max="11" width="1.75" style="1" customWidth="1"/>
    <col min="12" max="12" width="3.5" style="1" customWidth="1"/>
    <col min="13" max="26" width="1.75" style="1" customWidth="1"/>
    <col min="27" max="30" width="1.875" style="1" customWidth="1"/>
    <col min="31" max="42" width="1.75" style="1" customWidth="1"/>
    <col min="43" max="43" width="3.875" style="1" customWidth="1"/>
    <col min="44" max="44" width="5.125" style="44" customWidth="1"/>
    <col min="45" max="47" width="8.75" style="1" customWidth="1"/>
    <col min="48" max="16384" width="9" style="1"/>
  </cols>
  <sheetData>
    <row r="1" spans="2:44" ht="21" customHeight="1" x14ac:dyDescent="0.15">
      <c r="B1" s="89" t="s">
        <v>67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D1" s="89"/>
      <c r="AE1" s="89"/>
      <c r="AF1" s="89"/>
      <c r="AG1" s="89"/>
      <c r="AH1" s="89"/>
      <c r="AI1" s="89"/>
      <c r="AJ1" s="89"/>
      <c r="AK1" s="89"/>
      <c r="AL1" s="89"/>
      <c r="AM1" s="89"/>
      <c r="AN1" s="89"/>
      <c r="AO1" s="89"/>
      <c r="AP1" s="89"/>
    </row>
    <row r="2" spans="2:44" ht="18.75" customHeight="1" x14ac:dyDescent="0.15">
      <c r="AP2" s="12" t="s">
        <v>66</v>
      </c>
    </row>
    <row r="3" spans="2:44" ht="18.75" customHeight="1" x14ac:dyDescent="0.15">
      <c r="B3" s="90" t="s">
        <v>65</v>
      </c>
      <c r="C3" s="90"/>
      <c r="D3" s="90"/>
      <c r="E3" s="90"/>
      <c r="F3" s="90"/>
      <c r="G3" s="41"/>
      <c r="H3" s="41"/>
      <c r="I3" s="57" t="s">
        <v>5</v>
      </c>
      <c r="J3" s="57"/>
      <c r="K3" s="57"/>
      <c r="L3" s="57">
        <v>12563</v>
      </c>
      <c r="M3" s="57"/>
      <c r="N3" s="57"/>
      <c r="O3" s="83" t="s">
        <v>0</v>
      </c>
      <c r="P3" s="83"/>
      <c r="Q3" s="83" t="s">
        <v>3</v>
      </c>
      <c r="R3" s="83"/>
      <c r="S3" s="57">
        <v>13863</v>
      </c>
      <c r="T3" s="57"/>
      <c r="U3" s="57"/>
      <c r="V3" s="57"/>
      <c r="W3" s="83" t="s">
        <v>0</v>
      </c>
      <c r="X3" s="83"/>
      <c r="Y3" s="44" t="s">
        <v>11</v>
      </c>
      <c r="Z3" s="57">
        <v>26426</v>
      </c>
      <c r="AA3" s="57"/>
      <c r="AB3" s="57"/>
      <c r="AC3" s="57"/>
      <c r="AD3" s="83" t="s">
        <v>0</v>
      </c>
      <c r="AE3" s="83"/>
      <c r="AF3" s="4"/>
    </row>
    <row r="4" spans="2:44" ht="18.75" customHeight="1" x14ac:dyDescent="0.15">
      <c r="D4" s="44"/>
      <c r="H4" s="10"/>
      <c r="I4" s="57" t="s">
        <v>6</v>
      </c>
      <c r="J4" s="57"/>
      <c r="K4" s="57"/>
      <c r="L4" s="57">
        <v>11204</v>
      </c>
      <c r="M4" s="57"/>
      <c r="N4" s="57"/>
      <c r="O4" s="42"/>
      <c r="P4" s="42"/>
      <c r="Q4" s="83" t="s">
        <v>64</v>
      </c>
      <c r="R4" s="83"/>
      <c r="S4" s="83"/>
      <c r="T4" s="84">
        <v>118.23</v>
      </c>
      <c r="U4" s="84"/>
      <c r="V4" s="84"/>
      <c r="W4" s="84"/>
      <c r="X4" s="42" t="s">
        <v>105</v>
      </c>
      <c r="Y4" s="42"/>
      <c r="Z4" s="42"/>
      <c r="AF4" s="4"/>
      <c r="AH4" s="44"/>
      <c r="AK4" s="41"/>
      <c r="AL4" s="44"/>
      <c r="AM4" s="42"/>
      <c r="AP4" s="41"/>
    </row>
    <row r="5" spans="2:44" ht="18.75" customHeight="1" x14ac:dyDescent="0.15">
      <c r="Z5" s="44"/>
      <c r="AA5" s="44"/>
      <c r="AB5" s="44"/>
      <c r="AC5" s="44"/>
      <c r="AD5" s="57" t="s">
        <v>104</v>
      </c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</row>
    <row r="6" spans="2:44" ht="6.75" customHeight="1" x14ac:dyDescent="0.15"/>
    <row r="7" spans="2:44" s="5" customFormat="1" ht="22.5" customHeight="1" x14ac:dyDescent="0.15">
      <c r="B7" s="85" t="s">
        <v>63</v>
      </c>
      <c r="C7" s="86"/>
      <c r="D7" s="86"/>
      <c r="E7" s="87"/>
      <c r="F7" s="85" t="s">
        <v>62</v>
      </c>
      <c r="G7" s="86"/>
      <c r="H7" s="87"/>
      <c r="I7" s="85" t="s">
        <v>5</v>
      </c>
      <c r="J7" s="86"/>
      <c r="K7" s="87"/>
      <c r="L7" s="85" t="s">
        <v>3</v>
      </c>
      <c r="M7" s="86"/>
      <c r="N7" s="87"/>
      <c r="O7" s="85" t="s">
        <v>11</v>
      </c>
      <c r="P7" s="86"/>
      <c r="Q7" s="86"/>
      <c r="R7" s="87"/>
      <c r="S7" s="85" t="s">
        <v>63</v>
      </c>
      <c r="T7" s="86"/>
      <c r="U7" s="86"/>
      <c r="V7" s="86"/>
      <c r="W7" s="86"/>
      <c r="X7" s="86"/>
      <c r="Y7" s="86"/>
      <c r="Z7" s="87"/>
      <c r="AA7" s="85" t="s">
        <v>62</v>
      </c>
      <c r="AB7" s="86"/>
      <c r="AC7" s="86"/>
      <c r="AD7" s="87"/>
      <c r="AE7" s="85" t="s">
        <v>5</v>
      </c>
      <c r="AF7" s="86"/>
      <c r="AG7" s="86"/>
      <c r="AH7" s="87"/>
      <c r="AI7" s="85" t="s">
        <v>3</v>
      </c>
      <c r="AJ7" s="86"/>
      <c r="AK7" s="86"/>
      <c r="AL7" s="87"/>
      <c r="AM7" s="88" t="s">
        <v>11</v>
      </c>
      <c r="AN7" s="88"/>
      <c r="AO7" s="88"/>
      <c r="AP7" s="88"/>
    </row>
    <row r="8" spans="2:44" s="4" customFormat="1" ht="22.5" customHeight="1" x14ac:dyDescent="0.15">
      <c r="B8" s="63" t="s">
        <v>61</v>
      </c>
      <c r="C8" s="64"/>
      <c r="D8" s="64"/>
      <c r="E8" s="65"/>
      <c r="F8" s="77">
        <v>1734</v>
      </c>
      <c r="G8" s="78"/>
      <c r="H8" s="79"/>
      <c r="I8" s="77">
        <v>1822</v>
      </c>
      <c r="J8" s="78"/>
      <c r="K8" s="79"/>
      <c r="L8" s="77">
        <v>1989</v>
      </c>
      <c r="M8" s="78"/>
      <c r="N8" s="79"/>
      <c r="O8" s="77">
        <f t="shared" ref="O8:O32" si="0">I8+L8</f>
        <v>3811</v>
      </c>
      <c r="P8" s="78"/>
      <c r="Q8" s="78"/>
      <c r="R8" s="79"/>
      <c r="S8" s="80" t="s">
        <v>60</v>
      </c>
      <c r="T8" s="81"/>
      <c r="U8" s="81"/>
      <c r="V8" s="81"/>
      <c r="W8" s="81"/>
      <c r="X8" s="81"/>
      <c r="Y8" s="81"/>
      <c r="Z8" s="82"/>
      <c r="AA8" s="77">
        <v>482</v>
      </c>
      <c r="AB8" s="78"/>
      <c r="AC8" s="78"/>
      <c r="AD8" s="79"/>
      <c r="AE8" s="77">
        <v>533</v>
      </c>
      <c r="AF8" s="78"/>
      <c r="AG8" s="78"/>
      <c r="AH8" s="79"/>
      <c r="AI8" s="77">
        <v>583</v>
      </c>
      <c r="AJ8" s="78"/>
      <c r="AK8" s="78"/>
      <c r="AL8" s="79"/>
      <c r="AM8" s="76">
        <f t="shared" ref="AM8:AM31" si="1">AE8+AI8</f>
        <v>1116</v>
      </c>
      <c r="AN8" s="76"/>
      <c r="AO8" s="76"/>
      <c r="AP8" s="76"/>
      <c r="AR8" s="5"/>
    </row>
    <row r="9" spans="2:44" s="4" customFormat="1" ht="22.5" customHeight="1" x14ac:dyDescent="0.15">
      <c r="B9" s="63" t="s">
        <v>59</v>
      </c>
      <c r="C9" s="64"/>
      <c r="D9" s="64"/>
      <c r="E9" s="65"/>
      <c r="F9" s="66">
        <v>98</v>
      </c>
      <c r="G9" s="67"/>
      <c r="H9" s="68"/>
      <c r="I9" s="66">
        <v>93</v>
      </c>
      <c r="J9" s="67"/>
      <c r="K9" s="68"/>
      <c r="L9" s="66">
        <v>73</v>
      </c>
      <c r="M9" s="67"/>
      <c r="N9" s="68"/>
      <c r="O9" s="66">
        <f t="shared" si="0"/>
        <v>166</v>
      </c>
      <c r="P9" s="67"/>
      <c r="Q9" s="67"/>
      <c r="R9" s="68"/>
      <c r="S9" s="63" t="s">
        <v>58</v>
      </c>
      <c r="T9" s="64"/>
      <c r="U9" s="64"/>
      <c r="V9" s="64"/>
      <c r="W9" s="64"/>
      <c r="X9" s="64"/>
      <c r="Y9" s="64"/>
      <c r="Z9" s="65"/>
      <c r="AA9" s="66">
        <v>62</v>
      </c>
      <c r="AB9" s="67"/>
      <c r="AC9" s="67"/>
      <c r="AD9" s="68"/>
      <c r="AE9" s="66">
        <v>61</v>
      </c>
      <c r="AF9" s="67"/>
      <c r="AG9" s="67"/>
      <c r="AH9" s="68"/>
      <c r="AI9" s="66">
        <v>69</v>
      </c>
      <c r="AJ9" s="67"/>
      <c r="AK9" s="67"/>
      <c r="AL9" s="68"/>
      <c r="AM9" s="72">
        <f t="shared" si="1"/>
        <v>130</v>
      </c>
      <c r="AN9" s="72"/>
      <c r="AO9" s="72"/>
      <c r="AP9" s="72"/>
      <c r="AR9" s="5"/>
    </row>
    <row r="10" spans="2:44" s="4" customFormat="1" ht="22.5" customHeight="1" x14ac:dyDescent="0.15">
      <c r="B10" s="63" t="s">
        <v>57</v>
      </c>
      <c r="C10" s="64"/>
      <c r="D10" s="64"/>
      <c r="E10" s="65"/>
      <c r="F10" s="66">
        <v>218</v>
      </c>
      <c r="G10" s="67"/>
      <c r="H10" s="68"/>
      <c r="I10" s="66">
        <v>194</v>
      </c>
      <c r="J10" s="67"/>
      <c r="K10" s="68"/>
      <c r="L10" s="66">
        <v>212</v>
      </c>
      <c r="M10" s="67"/>
      <c r="N10" s="68"/>
      <c r="O10" s="66">
        <f t="shared" si="0"/>
        <v>406</v>
      </c>
      <c r="P10" s="67"/>
      <c r="Q10" s="67"/>
      <c r="R10" s="68"/>
      <c r="S10" s="63" t="s">
        <v>56</v>
      </c>
      <c r="T10" s="64"/>
      <c r="U10" s="64"/>
      <c r="V10" s="64"/>
      <c r="W10" s="64"/>
      <c r="X10" s="64"/>
      <c r="Y10" s="64"/>
      <c r="Z10" s="65"/>
      <c r="AA10" s="66">
        <v>272</v>
      </c>
      <c r="AB10" s="67"/>
      <c r="AC10" s="67"/>
      <c r="AD10" s="68"/>
      <c r="AE10" s="66">
        <v>280</v>
      </c>
      <c r="AF10" s="67"/>
      <c r="AG10" s="67"/>
      <c r="AH10" s="68"/>
      <c r="AI10" s="66">
        <v>309</v>
      </c>
      <c r="AJ10" s="67"/>
      <c r="AK10" s="67"/>
      <c r="AL10" s="68"/>
      <c r="AM10" s="72">
        <f t="shared" si="1"/>
        <v>589</v>
      </c>
      <c r="AN10" s="72"/>
      <c r="AO10" s="72"/>
      <c r="AP10" s="72"/>
      <c r="AR10" s="5"/>
    </row>
    <row r="11" spans="2:44" s="4" customFormat="1" ht="22.5" customHeight="1" x14ac:dyDescent="0.15">
      <c r="B11" s="63" t="s">
        <v>55</v>
      </c>
      <c r="C11" s="64"/>
      <c r="D11" s="64"/>
      <c r="E11" s="65"/>
      <c r="F11" s="66">
        <v>110</v>
      </c>
      <c r="G11" s="67"/>
      <c r="H11" s="68"/>
      <c r="I11" s="66">
        <v>104</v>
      </c>
      <c r="J11" s="67"/>
      <c r="K11" s="68"/>
      <c r="L11" s="66">
        <v>120</v>
      </c>
      <c r="M11" s="67"/>
      <c r="N11" s="68"/>
      <c r="O11" s="66">
        <f t="shared" si="0"/>
        <v>224</v>
      </c>
      <c r="P11" s="67"/>
      <c r="Q11" s="67"/>
      <c r="R11" s="68"/>
      <c r="S11" s="63" t="s">
        <v>54</v>
      </c>
      <c r="T11" s="64"/>
      <c r="U11" s="64"/>
      <c r="V11" s="64"/>
      <c r="W11" s="64"/>
      <c r="X11" s="64"/>
      <c r="Y11" s="64"/>
      <c r="Z11" s="65"/>
      <c r="AA11" s="66">
        <v>433</v>
      </c>
      <c r="AB11" s="67"/>
      <c r="AC11" s="67"/>
      <c r="AD11" s="68"/>
      <c r="AE11" s="66">
        <v>478</v>
      </c>
      <c r="AF11" s="67"/>
      <c r="AG11" s="67"/>
      <c r="AH11" s="68"/>
      <c r="AI11" s="66">
        <v>521</v>
      </c>
      <c r="AJ11" s="67"/>
      <c r="AK11" s="67"/>
      <c r="AL11" s="68"/>
      <c r="AM11" s="72">
        <f t="shared" si="1"/>
        <v>999</v>
      </c>
      <c r="AN11" s="72"/>
      <c r="AO11" s="72"/>
      <c r="AP11" s="72"/>
      <c r="AR11" s="5"/>
    </row>
    <row r="12" spans="2:44" s="4" customFormat="1" ht="22.5" customHeight="1" x14ac:dyDescent="0.15">
      <c r="B12" s="63" t="s">
        <v>53</v>
      </c>
      <c r="C12" s="64"/>
      <c r="D12" s="64"/>
      <c r="E12" s="65"/>
      <c r="F12" s="66">
        <v>154</v>
      </c>
      <c r="G12" s="67"/>
      <c r="H12" s="68"/>
      <c r="I12" s="66">
        <v>160</v>
      </c>
      <c r="J12" s="67"/>
      <c r="K12" s="68"/>
      <c r="L12" s="66">
        <v>158</v>
      </c>
      <c r="M12" s="67"/>
      <c r="N12" s="68"/>
      <c r="O12" s="66">
        <f t="shared" si="0"/>
        <v>318</v>
      </c>
      <c r="P12" s="67"/>
      <c r="Q12" s="67"/>
      <c r="R12" s="68"/>
      <c r="S12" s="63" t="s">
        <v>52</v>
      </c>
      <c r="T12" s="64"/>
      <c r="U12" s="64"/>
      <c r="V12" s="64"/>
      <c r="W12" s="64"/>
      <c r="X12" s="64"/>
      <c r="Y12" s="64"/>
      <c r="Z12" s="65"/>
      <c r="AA12" s="66">
        <v>172</v>
      </c>
      <c r="AB12" s="67"/>
      <c r="AC12" s="67"/>
      <c r="AD12" s="68"/>
      <c r="AE12" s="66">
        <v>169</v>
      </c>
      <c r="AF12" s="67"/>
      <c r="AG12" s="67"/>
      <c r="AH12" s="68"/>
      <c r="AI12" s="66">
        <v>194</v>
      </c>
      <c r="AJ12" s="67"/>
      <c r="AK12" s="67"/>
      <c r="AL12" s="68"/>
      <c r="AM12" s="72">
        <f t="shared" si="1"/>
        <v>363</v>
      </c>
      <c r="AN12" s="72"/>
      <c r="AO12" s="72"/>
      <c r="AP12" s="72"/>
      <c r="AR12" s="5"/>
    </row>
    <row r="13" spans="2:44" s="4" customFormat="1" ht="22.5" customHeight="1" x14ac:dyDescent="0.15">
      <c r="B13" s="63" t="s">
        <v>51</v>
      </c>
      <c r="C13" s="64"/>
      <c r="D13" s="64"/>
      <c r="E13" s="65"/>
      <c r="F13" s="66">
        <v>97</v>
      </c>
      <c r="G13" s="67"/>
      <c r="H13" s="68"/>
      <c r="I13" s="66">
        <v>86</v>
      </c>
      <c r="J13" s="67"/>
      <c r="K13" s="68"/>
      <c r="L13" s="66">
        <v>93</v>
      </c>
      <c r="M13" s="67"/>
      <c r="N13" s="68"/>
      <c r="O13" s="66">
        <f t="shared" si="0"/>
        <v>179</v>
      </c>
      <c r="P13" s="67"/>
      <c r="Q13" s="67"/>
      <c r="R13" s="68"/>
      <c r="S13" s="63" t="s">
        <v>50</v>
      </c>
      <c r="T13" s="64"/>
      <c r="U13" s="64"/>
      <c r="V13" s="64"/>
      <c r="W13" s="64"/>
      <c r="X13" s="64"/>
      <c r="Y13" s="64"/>
      <c r="Z13" s="65"/>
      <c r="AA13" s="66">
        <v>133</v>
      </c>
      <c r="AB13" s="67"/>
      <c r="AC13" s="67"/>
      <c r="AD13" s="68"/>
      <c r="AE13" s="66">
        <v>133</v>
      </c>
      <c r="AF13" s="67"/>
      <c r="AG13" s="67"/>
      <c r="AH13" s="68"/>
      <c r="AI13" s="66">
        <v>136</v>
      </c>
      <c r="AJ13" s="67"/>
      <c r="AK13" s="67"/>
      <c r="AL13" s="68"/>
      <c r="AM13" s="72">
        <f t="shared" si="1"/>
        <v>269</v>
      </c>
      <c r="AN13" s="72"/>
      <c r="AO13" s="72"/>
      <c r="AP13" s="72"/>
      <c r="AR13" s="5"/>
    </row>
    <row r="14" spans="2:44" s="4" customFormat="1" ht="22.5" customHeight="1" x14ac:dyDescent="0.15">
      <c r="B14" s="63" t="s">
        <v>49</v>
      </c>
      <c r="C14" s="64"/>
      <c r="D14" s="64"/>
      <c r="E14" s="65"/>
      <c r="F14" s="66">
        <v>6</v>
      </c>
      <c r="G14" s="67"/>
      <c r="H14" s="68"/>
      <c r="I14" s="66">
        <v>6</v>
      </c>
      <c r="J14" s="67"/>
      <c r="K14" s="68"/>
      <c r="L14" s="66">
        <v>4</v>
      </c>
      <c r="M14" s="67"/>
      <c r="N14" s="68"/>
      <c r="O14" s="66">
        <f t="shared" si="0"/>
        <v>10</v>
      </c>
      <c r="P14" s="67"/>
      <c r="Q14" s="67"/>
      <c r="R14" s="68"/>
      <c r="S14" s="63" t="s">
        <v>48</v>
      </c>
      <c r="T14" s="64"/>
      <c r="U14" s="64"/>
      <c r="V14" s="64"/>
      <c r="W14" s="64"/>
      <c r="X14" s="64"/>
      <c r="Y14" s="64"/>
      <c r="Z14" s="65"/>
      <c r="AA14" s="66">
        <v>1401</v>
      </c>
      <c r="AB14" s="67"/>
      <c r="AC14" s="67"/>
      <c r="AD14" s="68"/>
      <c r="AE14" s="66">
        <v>1338</v>
      </c>
      <c r="AF14" s="67"/>
      <c r="AG14" s="67"/>
      <c r="AH14" s="68"/>
      <c r="AI14" s="66">
        <v>1522</v>
      </c>
      <c r="AJ14" s="67"/>
      <c r="AK14" s="67"/>
      <c r="AL14" s="68"/>
      <c r="AM14" s="72">
        <f t="shared" si="1"/>
        <v>2860</v>
      </c>
      <c r="AN14" s="72"/>
      <c r="AO14" s="72"/>
      <c r="AP14" s="72"/>
      <c r="AR14" s="5"/>
    </row>
    <row r="15" spans="2:44" s="4" customFormat="1" ht="22.5" customHeight="1" x14ac:dyDescent="0.15">
      <c r="B15" s="63" t="s">
        <v>47</v>
      </c>
      <c r="C15" s="64"/>
      <c r="D15" s="64"/>
      <c r="E15" s="65"/>
      <c r="F15" s="66">
        <v>251</v>
      </c>
      <c r="G15" s="67"/>
      <c r="H15" s="68"/>
      <c r="I15" s="66">
        <v>257</v>
      </c>
      <c r="J15" s="67"/>
      <c r="K15" s="68"/>
      <c r="L15" s="66">
        <v>292</v>
      </c>
      <c r="M15" s="67"/>
      <c r="N15" s="68"/>
      <c r="O15" s="66">
        <f t="shared" si="0"/>
        <v>549</v>
      </c>
      <c r="P15" s="67"/>
      <c r="Q15" s="67"/>
      <c r="R15" s="68"/>
      <c r="S15" s="63" t="s">
        <v>46</v>
      </c>
      <c r="T15" s="64"/>
      <c r="U15" s="64"/>
      <c r="V15" s="64"/>
      <c r="W15" s="64"/>
      <c r="X15" s="64"/>
      <c r="Y15" s="64"/>
      <c r="Z15" s="65"/>
      <c r="AA15" s="66">
        <v>8</v>
      </c>
      <c r="AB15" s="67"/>
      <c r="AC15" s="67"/>
      <c r="AD15" s="68"/>
      <c r="AE15" s="66">
        <v>3</v>
      </c>
      <c r="AF15" s="67"/>
      <c r="AG15" s="67"/>
      <c r="AH15" s="68"/>
      <c r="AI15" s="66">
        <v>11</v>
      </c>
      <c r="AJ15" s="67"/>
      <c r="AK15" s="67"/>
      <c r="AL15" s="68"/>
      <c r="AM15" s="72">
        <f t="shared" si="1"/>
        <v>14</v>
      </c>
      <c r="AN15" s="72"/>
      <c r="AO15" s="72"/>
      <c r="AP15" s="72"/>
      <c r="AR15" s="5"/>
    </row>
    <row r="16" spans="2:44" s="4" customFormat="1" ht="22.5" customHeight="1" x14ac:dyDescent="0.15">
      <c r="B16" s="63" t="s">
        <v>45</v>
      </c>
      <c r="C16" s="64"/>
      <c r="D16" s="64"/>
      <c r="E16" s="65"/>
      <c r="F16" s="66">
        <v>246</v>
      </c>
      <c r="G16" s="67"/>
      <c r="H16" s="68"/>
      <c r="I16" s="66">
        <v>229</v>
      </c>
      <c r="J16" s="67"/>
      <c r="K16" s="68"/>
      <c r="L16" s="66">
        <v>263</v>
      </c>
      <c r="M16" s="67"/>
      <c r="N16" s="68"/>
      <c r="O16" s="66">
        <f t="shared" si="0"/>
        <v>492</v>
      </c>
      <c r="P16" s="67"/>
      <c r="Q16" s="67"/>
      <c r="R16" s="68"/>
      <c r="S16" s="63" t="s">
        <v>44</v>
      </c>
      <c r="T16" s="64"/>
      <c r="U16" s="64"/>
      <c r="V16" s="64"/>
      <c r="W16" s="64"/>
      <c r="X16" s="64"/>
      <c r="Y16" s="64"/>
      <c r="Z16" s="65"/>
      <c r="AA16" s="66">
        <v>52</v>
      </c>
      <c r="AB16" s="67"/>
      <c r="AC16" s="67"/>
      <c r="AD16" s="68"/>
      <c r="AE16" s="66">
        <v>45</v>
      </c>
      <c r="AF16" s="67"/>
      <c r="AG16" s="67"/>
      <c r="AH16" s="68"/>
      <c r="AI16" s="66">
        <v>54</v>
      </c>
      <c r="AJ16" s="67"/>
      <c r="AK16" s="67"/>
      <c r="AL16" s="68"/>
      <c r="AM16" s="72">
        <f t="shared" si="1"/>
        <v>99</v>
      </c>
      <c r="AN16" s="72"/>
      <c r="AO16" s="72"/>
      <c r="AP16" s="72"/>
      <c r="AR16" s="5"/>
    </row>
    <row r="17" spans="2:47" s="4" customFormat="1" ht="22.5" customHeight="1" x14ac:dyDescent="0.15">
      <c r="B17" s="63" t="s">
        <v>43</v>
      </c>
      <c r="C17" s="64"/>
      <c r="D17" s="64"/>
      <c r="E17" s="65"/>
      <c r="F17" s="66">
        <v>113</v>
      </c>
      <c r="G17" s="67"/>
      <c r="H17" s="68"/>
      <c r="I17" s="66">
        <v>149</v>
      </c>
      <c r="J17" s="67"/>
      <c r="K17" s="68"/>
      <c r="L17" s="66">
        <v>173</v>
      </c>
      <c r="M17" s="67"/>
      <c r="N17" s="68"/>
      <c r="O17" s="66">
        <f t="shared" si="0"/>
        <v>322</v>
      </c>
      <c r="P17" s="67"/>
      <c r="Q17" s="67"/>
      <c r="R17" s="68"/>
      <c r="S17" s="63" t="s">
        <v>42</v>
      </c>
      <c r="T17" s="64"/>
      <c r="U17" s="64"/>
      <c r="V17" s="64"/>
      <c r="W17" s="64"/>
      <c r="X17" s="64"/>
      <c r="Y17" s="64"/>
      <c r="Z17" s="65"/>
      <c r="AA17" s="66">
        <v>257</v>
      </c>
      <c r="AB17" s="67"/>
      <c r="AC17" s="67"/>
      <c r="AD17" s="68"/>
      <c r="AE17" s="66">
        <v>233</v>
      </c>
      <c r="AF17" s="67"/>
      <c r="AG17" s="67"/>
      <c r="AH17" s="68"/>
      <c r="AI17" s="66">
        <v>273</v>
      </c>
      <c r="AJ17" s="67"/>
      <c r="AK17" s="67"/>
      <c r="AL17" s="68"/>
      <c r="AM17" s="72">
        <f t="shared" si="1"/>
        <v>506</v>
      </c>
      <c r="AN17" s="72"/>
      <c r="AO17" s="72"/>
      <c r="AP17" s="72"/>
      <c r="AR17" s="5"/>
    </row>
    <row r="18" spans="2:47" s="4" customFormat="1" ht="22.5" customHeight="1" x14ac:dyDescent="0.15">
      <c r="B18" s="63" t="s">
        <v>41</v>
      </c>
      <c r="C18" s="64"/>
      <c r="D18" s="64"/>
      <c r="E18" s="65"/>
      <c r="F18" s="66">
        <v>148</v>
      </c>
      <c r="G18" s="67"/>
      <c r="H18" s="68"/>
      <c r="I18" s="66">
        <v>156</v>
      </c>
      <c r="J18" s="67"/>
      <c r="K18" s="68"/>
      <c r="L18" s="66">
        <v>190</v>
      </c>
      <c r="M18" s="67"/>
      <c r="N18" s="68"/>
      <c r="O18" s="66">
        <f t="shared" si="0"/>
        <v>346</v>
      </c>
      <c r="P18" s="67"/>
      <c r="Q18" s="67"/>
      <c r="R18" s="68"/>
      <c r="S18" s="63" t="s">
        <v>40</v>
      </c>
      <c r="T18" s="64"/>
      <c r="U18" s="64"/>
      <c r="V18" s="64"/>
      <c r="W18" s="64"/>
      <c r="X18" s="64"/>
      <c r="Y18" s="64"/>
      <c r="Z18" s="65"/>
      <c r="AA18" s="66">
        <v>248</v>
      </c>
      <c r="AB18" s="67"/>
      <c r="AC18" s="67"/>
      <c r="AD18" s="68"/>
      <c r="AE18" s="66">
        <v>205</v>
      </c>
      <c r="AF18" s="67"/>
      <c r="AG18" s="67"/>
      <c r="AH18" s="68"/>
      <c r="AI18" s="66">
        <v>216</v>
      </c>
      <c r="AJ18" s="67"/>
      <c r="AK18" s="67"/>
      <c r="AL18" s="68"/>
      <c r="AM18" s="72">
        <f t="shared" si="1"/>
        <v>421</v>
      </c>
      <c r="AN18" s="72"/>
      <c r="AO18" s="72"/>
      <c r="AP18" s="72"/>
      <c r="AR18" s="5"/>
    </row>
    <row r="19" spans="2:47" s="4" customFormat="1" ht="22.5" customHeight="1" x14ac:dyDescent="0.15">
      <c r="B19" s="63" t="s">
        <v>39</v>
      </c>
      <c r="C19" s="64"/>
      <c r="D19" s="64"/>
      <c r="E19" s="65"/>
      <c r="F19" s="66">
        <v>152</v>
      </c>
      <c r="G19" s="67"/>
      <c r="H19" s="68"/>
      <c r="I19" s="66">
        <v>138</v>
      </c>
      <c r="J19" s="67"/>
      <c r="K19" s="68"/>
      <c r="L19" s="66">
        <v>166</v>
      </c>
      <c r="M19" s="67"/>
      <c r="N19" s="68"/>
      <c r="O19" s="66">
        <f t="shared" si="0"/>
        <v>304</v>
      </c>
      <c r="P19" s="67"/>
      <c r="Q19" s="67"/>
      <c r="R19" s="68"/>
      <c r="S19" s="63" t="s">
        <v>38</v>
      </c>
      <c r="T19" s="64"/>
      <c r="U19" s="64"/>
      <c r="V19" s="64"/>
      <c r="W19" s="64"/>
      <c r="X19" s="64"/>
      <c r="Y19" s="64"/>
      <c r="Z19" s="65"/>
      <c r="AA19" s="66">
        <v>75</v>
      </c>
      <c r="AB19" s="67"/>
      <c r="AC19" s="67"/>
      <c r="AD19" s="68"/>
      <c r="AE19" s="66">
        <v>53</v>
      </c>
      <c r="AF19" s="67"/>
      <c r="AG19" s="67"/>
      <c r="AH19" s="68"/>
      <c r="AI19" s="66">
        <v>68</v>
      </c>
      <c r="AJ19" s="67"/>
      <c r="AK19" s="67"/>
      <c r="AL19" s="68"/>
      <c r="AM19" s="72">
        <f t="shared" si="1"/>
        <v>121</v>
      </c>
      <c r="AN19" s="72"/>
      <c r="AO19" s="72"/>
      <c r="AP19" s="72"/>
      <c r="AR19" s="5"/>
    </row>
    <row r="20" spans="2:47" s="4" customFormat="1" ht="22.5" customHeight="1" x14ac:dyDescent="0.15">
      <c r="B20" s="63" t="s">
        <v>37</v>
      </c>
      <c r="C20" s="64"/>
      <c r="D20" s="64"/>
      <c r="E20" s="65"/>
      <c r="F20" s="66">
        <v>76</v>
      </c>
      <c r="G20" s="67"/>
      <c r="H20" s="68"/>
      <c r="I20" s="66">
        <v>71</v>
      </c>
      <c r="J20" s="67"/>
      <c r="K20" s="68"/>
      <c r="L20" s="66">
        <v>70</v>
      </c>
      <c r="M20" s="67"/>
      <c r="N20" s="68"/>
      <c r="O20" s="66">
        <f t="shared" si="0"/>
        <v>141</v>
      </c>
      <c r="P20" s="67"/>
      <c r="Q20" s="67"/>
      <c r="R20" s="68"/>
      <c r="S20" s="63" t="s">
        <v>36</v>
      </c>
      <c r="T20" s="64"/>
      <c r="U20" s="64"/>
      <c r="V20" s="64"/>
      <c r="W20" s="64"/>
      <c r="X20" s="64"/>
      <c r="Y20" s="64"/>
      <c r="Z20" s="65"/>
      <c r="AA20" s="66">
        <v>118</v>
      </c>
      <c r="AB20" s="67"/>
      <c r="AC20" s="67"/>
      <c r="AD20" s="68"/>
      <c r="AE20" s="66">
        <v>100</v>
      </c>
      <c r="AF20" s="67"/>
      <c r="AG20" s="67"/>
      <c r="AH20" s="68"/>
      <c r="AI20" s="66">
        <v>133</v>
      </c>
      <c r="AJ20" s="67"/>
      <c r="AK20" s="67"/>
      <c r="AL20" s="68"/>
      <c r="AM20" s="72">
        <f t="shared" si="1"/>
        <v>233</v>
      </c>
      <c r="AN20" s="72"/>
      <c r="AO20" s="72"/>
      <c r="AP20" s="72"/>
      <c r="AR20" s="5"/>
    </row>
    <row r="21" spans="2:47" s="4" customFormat="1" ht="22.5" customHeight="1" x14ac:dyDescent="0.15">
      <c r="B21" s="63" t="s">
        <v>35</v>
      </c>
      <c r="C21" s="64"/>
      <c r="D21" s="64"/>
      <c r="E21" s="65"/>
      <c r="F21" s="66">
        <v>74</v>
      </c>
      <c r="G21" s="67"/>
      <c r="H21" s="68"/>
      <c r="I21" s="66">
        <v>47</v>
      </c>
      <c r="J21" s="67"/>
      <c r="K21" s="68"/>
      <c r="L21" s="66">
        <v>67</v>
      </c>
      <c r="M21" s="67"/>
      <c r="N21" s="68"/>
      <c r="O21" s="66">
        <f t="shared" si="0"/>
        <v>114</v>
      </c>
      <c r="P21" s="67"/>
      <c r="Q21" s="67"/>
      <c r="R21" s="68"/>
      <c r="S21" s="63" t="s">
        <v>34</v>
      </c>
      <c r="T21" s="64"/>
      <c r="U21" s="64"/>
      <c r="V21" s="64"/>
      <c r="W21" s="64"/>
      <c r="X21" s="64"/>
      <c r="Y21" s="64"/>
      <c r="Z21" s="65"/>
      <c r="AA21" s="66">
        <v>119</v>
      </c>
      <c r="AB21" s="67"/>
      <c r="AC21" s="67"/>
      <c r="AD21" s="68"/>
      <c r="AE21" s="66">
        <v>107</v>
      </c>
      <c r="AF21" s="67"/>
      <c r="AG21" s="67"/>
      <c r="AH21" s="68"/>
      <c r="AI21" s="66">
        <v>122</v>
      </c>
      <c r="AJ21" s="67"/>
      <c r="AK21" s="67"/>
      <c r="AL21" s="68"/>
      <c r="AM21" s="72">
        <f t="shared" si="1"/>
        <v>229</v>
      </c>
      <c r="AN21" s="72"/>
      <c r="AO21" s="72"/>
      <c r="AP21" s="72"/>
      <c r="AR21" s="5"/>
    </row>
    <row r="22" spans="2:47" s="4" customFormat="1" ht="22.5" customHeight="1" x14ac:dyDescent="0.15">
      <c r="B22" s="63" t="s">
        <v>33</v>
      </c>
      <c r="C22" s="64"/>
      <c r="D22" s="64"/>
      <c r="E22" s="65"/>
      <c r="F22" s="66">
        <v>39</v>
      </c>
      <c r="G22" s="67"/>
      <c r="H22" s="68"/>
      <c r="I22" s="66">
        <v>36</v>
      </c>
      <c r="J22" s="67"/>
      <c r="K22" s="68"/>
      <c r="L22" s="66">
        <v>39</v>
      </c>
      <c r="M22" s="67"/>
      <c r="N22" s="68"/>
      <c r="O22" s="66">
        <f t="shared" si="0"/>
        <v>75</v>
      </c>
      <c r="P22" s="67"/>
      <c r="Q22" s="67"/>
      <c r="R22" s="68"/>
      <c r="S22" s="63" t="s">
        <v>32</v>
      </c>
      <c r="T22" s="64"/>
      <c r="U22" s="64"/>
      <c r="V22" s="64"/>
      <c r="W22" s="64"/>
      <c r="X22" s="64"/>
      <c r="Y22" s="64"/>
      <c r="Z22" s="65"/>
      <c r="AA22" s="66">
        <v>253</v>
      </c>
      <c r="AB22" s="67"/>
      <c r="AC22" s="67"/>
      <c r="AD22" s="68"/>
      <c r="AE22" s="66">
        <v>257</v>
      </c>
      <c r="AF22" s="67"/>
      <c r="AG22" s="67"/>
      <c r="AH22" s="68"/>
      <c r="AI22" s="66">
        <v>303</v>
      </c>
      <c r="AJ22" s="67"/>
      <c r="AK22" s="67"/>
      <c r="AL22" s="68"/>
      <c r="AM22" s="72">
        <f t="shared" si="1"/>
        <v>560</v>
      </c>
      <c r="AN22" s="72"/>
      <c r="AO22" s="72"/>
      <c r="AP22" s="72"/>
      <c r="AR22" s="5"/>
    </row>
    <row r="23" spans="2:47" s="4" customFormat="1" ht="22.5" customHeight="1" x14ac:dyDescent="0.15">
      <c r="B23" s="63" t="s">
        <v>31</v>
      </c>
      <c r="C23" s="64"/>
      <c r="D23" s="64"/>
      <c r="E23" s="65"/>
      <c r="F23" s="66">
        <v>192</v>
      </c>
      <c r="G23" s="67"/>
      <c r="H23" s="68"/>
      <c r="I23" s="66">
        <v>171</v>
      </c>
      <c r="J23" s="67"/>
      <c r="K23" s="68"/>
      <c r="L23" s="66">
        <v>195</v>
      </c>
      <c r="M23" s="67"/>
      <c r="N23" s="68"/>
      <c r="O23" s="66">
        <f t="shared" si="0"/>
        <v>366</v>
      </c>
      <c r="P23" s="67"/>
      <c r="Q23" s="67"/>
      <c r="R23" s="68"/>
      <c r="S23" s="63" t="s">
        <v>30</v>
      </c>
      <c r="T23" s="64"/>
      <c r="U23" s="64"/>
      <c r="V23" s="64"/>
      <c r="W23" s="64"/>
      <c r="X23" s="64"/>
      <c r="Y23" s="64"/>
      <c r="Z23" s="65"/>
      <c r="AA23" s="66">
        <v>21</v>
      </c>
      <c r="AB23" s="67"/>
      <c r="AC23" s="67"/>
      <c r="AD23" s="68"/>
      <c r="AE23" s="66">
        <v>17</v>
      </c>
      <c r="AF23" s="67"/>
      <c r="AG23" s="67"/>
      <c r="AH23" s="68"/>
      <c r="AI23" s="66">
        <v>14</v>
      </c>
      <c r="AJ23" s="67"/>
      <c r="AK23" s="67"/>
      <c r="AL23" s="68"/>
      <c r="AM23" s="72">
        <f t="shared" si="1"/>
        <v>31</v>
      </c>
      <c r="AN23" s="72"/>
      <c r="AO23" s="72"/>
      <c r="AP23" s="72"/>
      <c r="AR23" s="5"/>
    </row>
    <row r="24" spans="2:47" s="4" customFormat="1" ht="22.5" customHeight="1" x14ac:dyDescent="0.15">
      <c r="B24" s="63" t="s">
        <v>29</v>
      </c>
      <c r="C24" s="64"/>
      <c r="D24" s="64"/>
      <c r="E24" s="65"/>
      <c r="F24" s="66">
        <v>225</v>
      </c>
      <c r="G24" s="67"/>
      <c r="H24" s="68"/>
      <c r="I24" s="66">
        <v>249</v>
      </c>
      <c r="J24" s="67"/>
      <c r="K24" s="68"/>
      <c r="L24" s="66">
        <v>244</v>
      </c>
      <c r="M24" s="67"/>
      <c r="N24" s="68"/>
      <c r="O24" s="66">
        <f t="shared" si="0"/>
        <v>493</v>
      </c>
      <c r="P24" s="67"/>
      <c r="Q24" s="67"/>
      <c r="R24" s="68"/>
      <c r="S24" s="63" t="s">
        <v>28</v>
      </c>
      <c r="T24" s="64"/>
      <c r="U24" s="64"/>
      <c r="V24" s="64"/>
      <c r="W24" s="64"/>
      <c r="X24" s="64"/>
      <c r="Y24" s="64"/>
      <c r="Z24" s="65"/>
      <c r="AA24" s="66">
        <v>153</v>
      </c>
      <c r="AB24" s="67"/>
      <c r="AC24" s="67"/>
      <c r="AD24" s="68"/>
      <c r="AE24" s="66">
        <v>139</v>
      </c>
      <c r="AF24" s="67"/>
      <c r="AG24" s="67"/>
      <c r="AH24" s="68"/>
      <c r="AI24" s="66">
        <v>147</v>
      </c>
      <c r="AJ24" s="67"/>
      <c r="AK24" s="67"/>
      <c r="AL24" s="68"/>
      <c r="AM24" s="72">
        <f t="shared" si="1"/>
        <v>286</v>
      </c>
      <c r="AN24" s="72"/>
      <c r="AO24" s="72"/>
      <c r="AP24" s="72"/>
      <c r="AR24" s="5"/>
    </row>
    <row r="25" spans="2:47" s="4" customFormat="1" ht="22.5" customHeight="1" x14ac:dyDescent="0.15">
      <c r="B25" s="63" t="s">
        <v>27</v>
      </c>
      <c r="C25" s="64"/>
      <c r="D25" s="64"/>
      <c r="E25" s="65"/>
      <c r="F25" s="66">
        <v>186</v>
      </c>
      <c r="G25" s="67"/>
      <c r="H25" s="68"/>
      <c r="I25" s="66">
        <v>173</v>
      </c>
      <c r="J25" s="67"/>
      <c r="K25" s="68"/>
      <c r="L25" s="66">
        <v>190</v>
      </c>
      <c r="M25" s="67"/>
      <c r="N25" s="68"/>
      <c r="O25" s="66">
        <f t="shared" si="0"/>
        <v>363</v>
      </c>
      <c r="P25" s="67"/>
      <c r="Q25" s="67"/>
      <c r="R25" s="68"/>
      <c r="S25" s="63" t="s">
        <v>26</v>
      </c>
      <c r="T25" s="64"/>
      <c r="U25" s="64"/>
      <c r="V25" s="64"/>
      <c r="W25" s="64"/>
      <c r="X25" s="64"/>
      <c r="Y25" s="64"/>
      <c r="Z25" s="65"/>
      <c r="AA25" s="66">
        <v>238</v>
      </c>
      <c r="AB25" s="67"/>
      <c r="AC25" s="67"/>
      <c r="AD25" s="68"/>
      <c r="AE25" s="66">
        <v>190</v>
      </c>
      <c r="AF25" s="67"/>
      <c r="AG25" s="67"/>
      <c r="AH25" s="68"/>
      <c r="AI25" s="66">
        <v>195</v>
      </c>
      <c r="AJ25" s="67"/>
      <c r="AK25" s="67"/>
      <c r="AL25" s="68"/>
      <c r="AM25" s="72">
        <f t="shared" si="1"/>
        <v>385</v>
      </c>
      <c r="AN25" s="72"/>
      <c r="AO25" s="72"/>
      <c r="AP25" s="72"/>
      <c r="AR25" s="5"/>
    </row>
    <row r="26" spans="2:47" s="4" customFormat="1" ht="22.5" customHeight="1" x14ac:dyDescent="0.15">
      <c r="B26" s="63" t="s">
        <v>25</v>
      </c>
      <c r="C26" s="64"/>
      <c r="D26" s="64"/>
      <c r="E26" s="65"/>
      <c r="F26" s="66">
        <v>171</v>
      </c>
      <c r="G26" s="67"/>
      <c r="H26" s="68"/>
      <c r="I26" s="66">
        <v>168</v>
      </c>
      <c r="J26" s="67"/>
      <c r="K26" s="68"/>
      <c r="L26" s="66">
        <v>193</v>
      </c>
      <c r="M26" s="67"/>
      <c r="N26" s="68"/>
      <c r="O26" s="66">
        <f t="shared" si="0"/>
        <v>361</v>
      </c>
      <c r="P26" s="67"/>
      <c r="Q26" s="67"/>
      <c r="R26" s="68"/>
      <c r="S26" s="63" t="s">
        <v>24</v>
      </c>
      <c r="T26" s="64"/>
      <c r="U26" s="64"/>
      <c r="V26" s="64"/>
      <c r="W26" s="64"/>
      <c r="X26" s="64"/>
      <c r="Y26" s="64"/>
      <c r="Z26" s="65"/>
      <c r="AA26" s="66">
        <v>158</v>
      </c>
      <c r="AB26" s="67"/>
      <c r="AC26" s="67"/>
      <c r="AD26" s="68"/>
      <c r="AE26" s="66">
        <v>143</v>
      </c>
      <c r="AF26" s="67"/>
      <c r="AG26" s="67"/>
      <c r="AH26" s="68"/>
      <c r="AI26" s="66">
        <v>165</v>
      </c>
      <c r="AJ26" s="67"/>
      <c r="AK26" s="67"/>
      <c r="AL26" s="68"/>
      <c r="AM26" s="72">
        <f t="shared" si="1"/>
        <v>308</v>
      </c>
      <c r="AN26" s="72"/>
      <c r="AO26" s="72"/>
      <c r="AP26" s="72"/>
      <c r="AR26" s="5"/>
    </row>
    <row r="27" spans="2:47" s="4" customFormat="1" ht="22.5" customHeight="1" x14ac:dyDescent="0.15">
      <c r="B27" s="63" t="s">
        <v>23</v>
      </c>
      <c r="C27" s="64"/>
      <c r="D27" s="64"/>
      <c r="E27" s="65"/>
      <c r="F27" s="66">
        <v>140</v>
      </c>
      <c r="G27" s="67"/>
      <c r="H27" s="68"/>
      <c r="I27" s="66">
        <v>130</v>
      </c>
      <c r="J27" s="67"/>
      <c r="K27" s="68"/>
      <c r="L27" s="66">
        <v>161</v>
      </c>
      <c r="M27" s="67"/>
      <c r="N27" s="68"/>
      <c r="O27" s="66">
        <f t="shared" si="0"/>
        <v>291</v>
      </c>
      <c r="P27" s="67"/>
      <c r="Q27" s="67"/>
      <c r="R27" s="68"/>
      <c r="S27" s="63" t="s">
        <v>22</v>
      </c>
      <c r="T27" s="64"/>
      <c r="U27" s="64"/>
      <c r="V27" s="64"/>
      <c r="W27" s="64"/>
      <c r="X27" s="64"/>
      <c r="Y27" s="64"/>
      <c r="Z27" s="65"/>
      <c r="AA27" s="66">
        <v>189</v>
      </c>
      <c r="AB27" s="67"/>
      <c r="AC27" s="67"/>
      <c r="AD27" s="68"/>
      <c r="AE27" s="66">
        <v>163</v>
      </c>
      <c r="AF27" s="67"/>
      <c r="AG27" s="67"/>
      <c r="AH27" s="68"/>
      <c r="AI27" s="66">
        <v>133</v>
      </c>
      <c r="AJ27" s="67"/>
      <c r="AK27" s="67"/>
      <c r="AL27" s="68"/>
      <c r="AM27" s="72">
        <f t="shared" si="1"/>
        <v>296</v>
      </c>
      <c r="AN27" s="72"/>
      <c r="AO27" s="72"/>
      <c r="AP27" s="72"/>
      <c r="AR27" s="5"/>
    </row>
    <row r="28" spans="2:47" s="4" customFormat="1" ht="22.5" customHeight="1" x14ac:dyDescent="0.15">
      <c r="B28" s="63" t="s">
        <v>21</v>
      </c>
      <c r="C28" s="64"/>
      <c r="D28" s="64"/>
      <c r="E28" s="65"/>
      <c r="F28" s="66">
        <v>62</v>
      </c>
      <c r="G28" s="67"/>
      <c r="H28" s="68"/>
      <c r="I28" s="66">
        <v>52</v>
      </c>
      <c r="J28" s="67"/>
      <c r="K28" s="68"/>
      <c r="L28" s="66">
        <v>69</v>
      </c>
      <c r="M28" s="67"/>
      <c r="N28" s="68"/>
      <c r="O28" s="66">
        <f t="shared" si="0"/>
        <v>121</v>
      </c>
      <c r="P28" s="67"/>
      <c r="Q28" s="67"/>
      <c r="R28" s="68"/>
      <c r="S28" s="63" t="s">
        <v>20</v>
      </c>
      <c r="T28" s="64"/>
      <c r="U28" s="64"/>
      <c r="V28" s="64"/>
      <c r="W28" s="64"/>
      <c r="X28" s="64"/>
      <c r="Y28" s="64"/>
      <c r="Z28" s="65"/>
      <c r="AA28" s="66">
        <v>214</v>
      </c>
      <c r="AB28" s="67"/>
      <c r="AC28" s="67"/>
      <c r="AD28" s="68"/>
      <c r="AE28" s="66">
        <v>189</v>
      </c>
      <c r="AF28" s="67"/>
      <c r="AG28" s="67"/>
      <c r="AH28" s="68"/>
      <c r="AI28" s="66">
        <v>217</v>
      </c>
      <c r="AJ28" s="67"/>
      <c r="AK28" s="67"/>
      <c r="AL28" s="68"/>
      <c r="AM28" s="72">
        <f t="shared" si="1"/>
        <v>406</v>
      </c>
      <c r="AN28" s="72"/>
      <c r="AO28" s="72"/>
      <c r="AP28" s="72"/>
      <c r="AR28" s="43"/>
      <c r="AS28" s="43" t="s">
        <v>19</v>
      </c>
      <c r="AT28" s="43" t="s">
        <v>18</v>
      </c>
      <c r="AU28" s="43" t="s">
        <v>1</v>
      </c>
    </row>
    <row r="29" spans="2:47" s="4" customFormat="1" ht="22.5" customHeight="1" x14ac:dyDescent="0.15">
      <c r="B29" s="63" t="s">
        <v>17</v>
      </c>
      <c r="C29" s="64"/>
      <c r="D29" s="64"/>
      <c r="E29" s="65"/>
      <c r="F29" s="66">
        <v>85</v>
      </c>
      <c r="G29" s="67"/>
      <c r="H29" s="68"/>
      <c r="I29" s="66">
        <v>75</v>
      </c>
      <c r="J29" s="67"/>
      <c r="K29" s="68"/>
      <c r="L29" s="66">
        <v>93</v>
      </c>
      <c r="M29" s="67"/>
      <c r="N29" s="68"/>
      <c r="O29" s="66">
        <f t="shared" si="0"/>
        <v>168</v>
      </c>
      <c r="P29" s="67"/>
      <c r="Q29" s="67"/>
      <c r="R29" s="68"/>
      <c r="S29" s="63" t="s">
        <v>16</v>
      </c>
      <c r="T29" s="64"/>
      <c r="U29" s="64"/>
      <c r="V29" s="64"/>
      <c r="W29" s="64"/>
      <c r="X29" s="64"/>
      <c r="Y29" s="64"/>
      <c r="Z29" s="65"/>
      <c r="AA29" s="66">
        <v>225</v>
      </c>
      <c r="AB29" s="67"/>
      <c r="AC29" s="67"/>
      <c r="AD29" s="68"/>
      <c r="AE29" s="66">
        <v>246</v>
      </c>
      <c r="AF29" s="67"/>
      <c r="AG29" s="67"/>
      <c r="AH29" s="68"/>
      <c r="AI29" s="66">
        <v>180</v>
      </c>
      <c r="AJ29" s="67"/>
      <c r="AK29" s="67"/>
      <c r="AL29" s="68"/>
      <c r="AM29" s="72">
        <f t="shared" si="1"/>
        <v>426</v>
      </c>
      <c r="AN29" s="72"/>
      <c r="AO29" s="72"/>
      <c r="AP29" s="72"/>
      <c r="AR29" s="43" t="s">
        <v>5</v>
      </c>
      <c r="AS29" s="7">
        <f>AE31</f>
        <v>12257</v>
      </c>
      <c r="AT29" s="7">
        <v>4335</v>
      </c>
      <c r="AU29" s="6">
        <f>IF(OR(AS29=0,AT29=0),"",ROUNDDOWN(AT29/AS29,4))</f>
        <v>0.35360000000000003</v>
      </c>
    </row>
    <row r="30" spans="2:47" s="4" customFormat="1" ht="22.5" customHeight="1" x14ac:dyDescent="0.15">
      <c r="B30" s="63" t="s">
        <v>15</v>
      </c>
      <c r="C30" s="64"/>
      <c r="D30" s="64"/>
      <c r="E30" s="65"/>
      <c r="F30" s="66">
        <v>1499</v>
      </c>
      <c r="G30" s="67"/>
      <c r="H30" s="68"/>
      <c r="I30" s="66">
        <v>1557</v>
      </c>
      <c r="J30" s="67"/>
      <c r="K30" s="68"/>
      <c r="L30" s="66">
        <v>1678</v>
      </c>
      <c r="M30" s="67"/>
      <c r="N30" s="68"/>
      <c r="O30" s="66">
        <f t="shared" si="0"/>
        <v>3235</v>
      </c>
      <c r="P30" s="67"/>
      <c r="Q30" s="67"/>
      <c r="R30" s="68"/>
      <c r="S30" s="63" t="s">
        <v>14</v>
      </c>
      <c r="T30" s="64"/>
      <c r="U30" s="64"/>
      <c r="V30" s="64"/>
      <c r="W30" s="64"/>
      <c r="X30" s="64"/>
      <c r="Y30" s="64"/>
      <c r="Z30" s="65"/>
      <c r="AA30" s="66">
        <v>44</v>
      </c>
      <c r="AB30" s="67"/>
      <c r="AC30" s="67"/>
      <c r="AD30" s="68"/>
      <c r="AE30" s="66">
        <v>45</v>
      </c>
      <c r="AF30" s="67"/>
      <c r="AG30" s="67"/>
      <c r="AH30" s="68"/>
      <c r="AI30" s="66">
        <v>49</v>
      </c>
      <c r="AJ30" s="67"/>
      <c r="AK30" s="67"/>
      <c r="AL30" s="68"/>
      <c r="AM30" s="72">
        <f t="shared" si="1"/>
        <v>94</v>
      </c>
      <c r="AN30" s="72"/>
      <c r="AO30" s="72"/>
      <c r="AP30" s="72"/>
      <c r="AR30" s="43" t="s">
        <v>3</v>
      </c>
      <c r="AS30" s="7">
        <f>AI31</f>
        <v>13429</v>
      </c>
      <c r="AT30" s="7">
        <v>5926</v>
      </c>
      <c r="AU30" s="6">
        <f>IF(OR(AS30=0,AT30=0),"",ROUNDDOWN(AT30/AS30,4))</f>
        <v>0.44119999999999998</v>
      </c>
    </row>
    <row r="31" spans="2:47" s="4" customFormat="1" ht="22.5" customHeight="1" x14ac:dyDescent="0.15">
      <c r="B31" s="63" t="s">
        <v>13</v>
      </c>
      <c r="C31" s="64"/>
      <c r="D31" s="64"/>
      <c r="E31" s="65"/>
      <c r="F31" s="66">
        <v>541</v>
      </c>
      <c r="G31" s="67"/>
      <c r="H31" s="68"/>
      <c r="I31" s="66">
        <v>574</v>
      </c>
      <c r="J31" s="67"/>
      <c r="K31" s="68"/>
      <c r="L31" s="66">
        <v>606</v>
      </c>
      <c r="M31" s="67"/>
      <c r="N31" s="68"/>
      <c r="O31" s="66">
        <f t="shared" si="0"/>
        <v>1180</v>
      </c>
      <c r="P31" s="67"/>
      <c r="Q31" s="67"/>
      <c r="R31" s="68"/>
      <c r="S31" s="63" t="s">
        <v>12</v>
      </c>
      <c r="T31" s="64"/>
      <c r="U31" s="64"/>
      <c r="V31" s="64"/>
      <c r="W31" s="64"/>
      <c r="X31" s="64"/>
      <c r="Y31" s="64"/>
      <c r="Z31" s="65"/>
      <c r="AA31" s="71">
        <f>SUM(F8:H32,AA8:AD30)</f>
        <v>12391</v>
      </c>
      <c r="AB31" s="67"/>
      <c r="AC31" s="67"/>
      <c r="AD31" s="68"/>
      <c r="AE31" s="66">
        <f>SUM(I8:K32,AE8:AH30)</f>
        <v>12257</v>
      </c>
      <c r="AF31" s="67"/>
      <c r="AG31" s="67"/>
      <c r="AH31" s="68"/>
      <c r="AI31" s="66">
        <f>SUM(L8:N32,AI8:AL30)</f>
        <v>13429</v>
      </c>
      <c r="AJ31" s="67"/>
      <c r="AK31" s="67"/>
      <c r="AL31" s="68"/>
      <c r="AM31" s="72">
        <f t="shared" si="1"/>
        <v>25686</v>
      </c>
      <c r="AN31" s="72"/>
      <c r="AO31" s="72"/>
      <c r="AP31" s="72"/>
      <c r="AR31" s="43" t="s">
        <v>11</v>
      </c>
      <c r="AS31" s="7">
        <f>AM31</f>
        <v>25686</v>
      </c>
      <c r="AT31" s="7">
        <f>AT29+AT30</f>
        <v>10261</v>
      </c>
      <c r="AU31" s="6">
        <f>IF(OR(AS31=0,AT31=0),"",ROUNDDOWN(AT31/AS31,4))</f>
        <v>0.39939999999999998</v>
      </c>
    </row>
    <row r="32" spans="2:47" s="4" customFormat="1" ht="22.5" customHeight="1" x14ac:dyDescent="0.15">
      <c r="B32" s="73" t="s">
        <v>10</v>
      </c>
      <c r="C32" s="74"/>
      <c r="D32" s="74"/>
      <c r="E32" s="75"/>
      <c r="F32" s="60">
        <v>447</v>
      </c>
      <c r="G32" s="61"/>
      <c r="H32" s="62"/>
      <c r="I32" s="60">
        <v>433</v>
      </c>
      <c r="J32" s="61"/>
      <c r="K32" s="62"/>
      <c r="L32" s="60">
        <v>477</v>
      </c>
      <c r="M32" s="61"/>
      <c r="N32" s="62"/>
      <c r="O32" s="60">
        <f t="shared" si="0"/>
        <v>910</v>
      </c>
      <c r="P32" s="61"/>
      <c r="Q32" s="61"/>
      <c r="R32" s="62"/>
      <c r="S32" s="73"/>
      <c r="T32" s="74"/>
      <c r="U32" s="74"/>
      <c r="V32" s="74"/>
      <c r="W32" s="74"/>
      <c r="X32" s="74"/>
      <c r="Y32" s="74"/>
      <c r="Z32" s="75"/>
      <c r="AA32" s="60"/>
      <c r="AB32" s="61"/>
      <c r="AC32" s="61"/>
      <c r="AD32" s="62"/>
      <c r="AE32" s="60"/>
      <c r="AF32" s="61"/>
      <c r="AG32" s="61"/>
      <c r="AH32" s="62"/>
      <c r="AI32" s="69"/>
      <c r="AJ32" s="69"/>
      <c r="AK32" s="69"/>
      <c r="AL32" s="69"/>
      <c r="AM32" s="69"/>
      <c r="AN32" s="69"/>
      <c r="AO32" s="69"/>
      <c r="AP32" s="69"/>
      <c r="AR32" s="5"/>
    </row>
    <row r="33" spans="3:39" s="1" customFormat="1" ht="15.75" customHeight="1" x14ac:dyDescent="0.15"/>
    <row r="34" spans="3:39" s="1" customFormat="1" ht="18.75" customHeight="1" x14ac:dyDescent="0.15">
      <c r="D34" s="41" t="s">
        <v>8</v>
      </c>
      <c r="E34" s="70">
        <f>AM31-25713</f>
        <v>-27</v>
      </c>
      <c r="F34" s="70"/>
      <c r="G34" s="1" t="s">
        <v>0</v>
      </c>
      <c r="L34" s="1" t="s">
        <v>7</v>
      </c>
      <c r="O34" s="58">
        <f>AM31-26270</f>
        <v>-584</v>
      </c>
      <c r="P34" s="58"/>
      <c r="Q34" s="58"/>
      <c r="R34" s="58"/>
      <c r="S34" s="1" t="s">
        <v>0</v>
      </c>
      <c r="AG34" s="41" t="s">
        <v>9</v>
      </c>
      <c r="AH34" s="57">
        <f>AT31</f>
        <v>10261</v>
      </c>
      <c r="AI34" s="57"/>
      <c r="AJ34" s="57"/>
      <c r="AK34" s="57"/>
      <c r="AL34" s="57"/>
      <c r="AM34" s="1" t="s">
        <v>0</v>
      </c>
    </row>
    <row r="35" spans="3:39" s="1" customFormat="1" ht="6" customHeight="1" x14ac:dyDescent="0.15"/>
    <row r="36" spans="3:39" s="1" customFormat="1" ht="18.75" customHeight="1" x14ac:dyDescent="0.15">
      <c r="D36" s="41" t="s">
        <v>8</v>
      </c>
      <c r="E36" s="58">
        <f>AA31-12402</f>
        <v>-11</v>
      </c>
      <c r="F36" s="58"/>
      <c r="G36" s="1" t="s">
        <v>6</v>
      </c>
      <c r="L36" s="1" t="s">
        <v>7</v>
      </c>
      <c r="O36" s="58">
        <f>AA31-12518</f>
        <v>-127</v>
      </c>
      <c r="P36" s="58"/>
      <c r="Q36" s="58"/>
      <c r="R36" s="58"/>
      <c r="S36" s="1" t="s">
        <v>6</v>
      </c>
      <c r="Y36" s="1" t="s">
        <v>103</v>
      </c>
      <c r="AG36" s="41" t="s">
        <v>5</v>
      </c>
      <c r="AH36" s="57">
        <f>AT29</f>
        <v>4335</v>
      </c>
      <c r="AI36" s="57"/>
      <c r="AJ36" s="57"/>
      <c r="AK36" s="57"/>
      <c r="AL36" s="57"/>
      <c r="AM36" s="1" t="s">
        <v>0</v>
      </c>
    </row>
    <row r="37" spans="3:39" s="1" customFormat="1" ht="6" customHeight="1" x14ac:dyDescent="0.15">
      <c r="AG37" s="41"/>
    </row>
    <row r="38" spans="3:39" s="1" customFormat="1" ht="18.75" customHeight="1" x14ac:dyDescent="0.15">
      <c r="C38" s="42" t="s">
        <v>4</v>
      </c>
      <c r="AG38" s="41" t="s">
        <v>3</v>
      </c>
      <c r="AH38" s="57">
        <f>AT30</f>
        <v>5926</v>
      </c>
      <c r="AI38" s="57"/>
      <c r="AJ38" s="57"/>
      <c r="AK38" s="57"/>
      <c r="AL38" s="57"/>
      <c r="AM38" s="1" t="s">
        <v>0</v>
      </c>
    </row>
    <row r="39" spans="3:39" s="1" customFormat="1" ht="6" customHeight="1" x14ac:dyDescent="0.15">
      <c r="AG39" s="41"/>
    </row>
    <row r="40" spans="3:39" s="1" customFormat="1" ht="18.75" customHeight="1" x14ac:dyDescent="0.15">
      <c r="C40" s="2" t="s">
        <v>2</v>
      </c>
      <c r="AG40" s="41" t="s">
        <v>1</v>
      </c>
      <c r="AH40" s="59">
        <f>IF(OR(AH34=0,AM31=0),"",ROUNDDOWN(AH34/AM31*100,2))</f>
        <v>39.94</v>
      </c>
      <c r="AI40" s="59"/>
      <c r="AJ40" s="59"/>
      <c r="AK40" s="59"/>
      <c r="AL40" s="59"/>
      <c r="AM40" s="1" t="s">
        <v>102</v>
      </c>
    </row>
    <row r="42" spans="3:39" s="1" customFormat="1" x14ac:dyDescent="0.15">
      <c r="C42" s="1" t="s">
        <v>69</v>
      </c>
      <c r="G42" s="90">
        <v>14</v>
      </c>
      <c r="H42" s="90"/>
      <c r="I42" s="1" t="s">
        <v>0</v>
      </c>
      <c r="L42" s="1" t="s">
        <v>68</v>
      </c>
      <c r="T42" s="90">
        <v>34</v>
      </c>
      <c r="U42" s="90"/>
      <c r="V42" s="1" t="s">
        <v>0</v>
      </c>
    </row>
  </sheetData>
  <mergeCells count="285">
    <mergeCell ref="B1:AP1"/>
    <mergeCell ref="B3:F3"/>
    <mergeCell ref="I3:K3"/>
    <mergeCell ref="L3:N3"/>
    <mergeCell ref="O3:P3"/>
    <mergeCell ref="Q3:R3"/>
    <mergeCell ref="S3:V3"/>
    <mergeCell ref="W3:X3"/>
    <mergeCell ref="Z3:AC3"/>
    <mergeCell ref="AD3:AE3"/>
    <mergeCell ref="I4:K4"/>
    <mergeCell ref="L4:N4"/>
    <mergeCell ref="Q4:S4"/>
    <mergeCell ref="T4:W4"/>
    <mergeCell ref="AD5:AP5"/>
    <mergeCell ref="B7:E7"/>
    <mergeCell ref="F7:H7"/>
    <mergeCell ref="I7:K7"/>
    <mergeCell ref="L7:N7"/>
    <mergeCell ref="O7:R7"/>
    <mergeCell ref="S7:Z7"/>
    <mergeCell ref="AA7:AD7"/>
    <mergeCell ref="AE7:AH7"/>
    <mergeCell ref="AI7:AL7"/>
    <mergeCell ref="AM7:AP7"/>
    <mergeCell ref="AM8:AP8"/>
    <mergeCell ref="B9:E9"/>
    <mergeCell ref="F9:H9"/>
    <mergeCell ref="I9:K9"/>
    <mergeCell ref="L9:N9"/>
    <mergeCell ref="O9:R9"/>
    <mergeCell ref="S9:Z9"/>
    <mergeCell ref="AA9:AD9"/>
    <mergeCell ref="AE9:AH9"/>
    <mergeCell ref="AI9:AL9"/>
    <mergeCell ref="AM9:AP9"/>
    <mergeCell ref="B8:E8"/>
    <mergeCell ref="F8:H8"/>
    <mergeCell ref="I8:K8"/>
    <mergeCell ref="L8:N8"/>
    <mergeCell ref="O8:R8"/>
    <mergeCell ref="S8:Z8"/>
    <mergeCell ref="AA8:AD8"/>
    <mergeCell ref="AE8:AH8"/>
    <mergeCell ref="AI8:AL8"/>
    <mergeCell ref="AM10:AP10"/>
    <mergeCell ref="B11:E11"/>
    <mergeCell ref="F11:H11"/>
    <mergeCell ref="I11:K11"/>
    <mergeCell ref="L11:N11"/>
    <mergeCell ref="O11:R11"/>
    <mergeCell ref="S11:Z11"/>
    <mergeCell ref="AA11:AD11"/>
    <mergeCell ref="AE11:AH11"/>
    <mergeCell ref="AI11:AL11"/>
    <mergeCell ref="AM11:AP11"/>
    <mergeCell ref="B10:E10"/>
    <mergeCell ref="F10:H10"/>
    <mergeCell ref="I10:K10"/>
    <mergeCell ref="L10:N10"/>
    <mergeCell ref="O10:R10"/>
    <mergeCell ref="S10:Z10"/>
    <mergeCell ref="AA10:AD10"/>
    <mergeCell ref="AE10:AH10"/>
    <mergeCell ref="AI10:AL10"/>
    <mergeCell ref="AM12:AP12"/>
    <mergeCell ref="B13:E13"/>
    <mergeCell ref="F13:H13"/>
    <mergeCell ref="I13:K13"/>
    <mergeCell ref="L13:N13"/>
    <mergeCell ref="O13:R13"/>
    <mergeCell ref="S13:Z13"/>
    <mergeCell ref="AA13:AD13"/>
    <mergeCell ref="AE13:AH13"/>
    <mergeCell ref="AI13:AL13"/>
    <mergeCell ref="AM13:AP13"/>
    <mergeCell ref="B12:E12"/>
    <mergeCell ref="F12:H12"/>
    <mergeCell ref="I12:K12"/>
    <mergeCell ref="L12:N12"/>
    <mergeCell ref="O12:R12"/>
    <mergeCell ref="S12:Z12"/>
    <mergeCell ref="AA12:AD12"/>
    <mergeCell ref="AE12:AH12"/>
    <mergeCell ref="AI12:AL12"/>
    <mergeCell ref="AM14:AP14"/>
    <mergeCell ref="B15:E15"/>
    <mergeCell ref="F15:H15"/>
    <mergeCell ref="I15:K15"/>
    <mergeCell ref="L15:N15"/>
    <mergeCell ref="O15:R15"/>
    <mergeCell ref="S15:Z15"/>
    <mergeCell ref="AA15:AD15"/>
    <mergeCell ref="AE15:AH15"/>
    <mergeCell ref="AI15:AL15"/>
    <mergeCell ref="AM15:AP15"/>
    <mergeCell ref="B14:E14"/>
    <mergeCell ref="F14:H14"/>
    <mergeCell ref="I14:K14"/>
    <mergeCell ref="L14:N14"/>
    <mergeCell ref="O14:R14"/>
    <mergeCell ref="S14:Z14"/>
    <mergeCell ref="AA14:AD14"/>
    <mergeCell ref="AE14:AH14"/>
    <mergeCell ref="AI14:AL14"/>
    <mergeCell ref="AM16:AP16"/>
    <mergeCell ref="B17:E17"/>
    <mergeCell ref="F17:H17"/>
    <mergeCell ref="I17:K17"/>
    <mergeCell ref="L17:N17"/>
    <mergeCell ref="O17:R17"/>
    <mergeCell ref="S17:Z17"/>
    <mergeCell ref="AA17:AD17"/>
    <mergeCell ref="AE17:AH17"/>
    <mergeCell ref="AI17:AL17"/>
    <mergeCell ref="AM17:AP17"/>
    <mergeCell ref="B16:E16"/>
    <mergeCell ref="F16:H16"/>
    <mergeCell ref="I16:K16"/>
    <mergeCell ref="L16:N16"/>
    <mergeCell ref="O16:R16"/>
    <mergeCell ref="S16:Z16"/>
    <mergeCell ref="AA16:AD16"/>
    <mergeCell ref="AE16:AH16"/>
    <mergeCell ref="AI16:AL16"/>
    <mergeCell ref="AM18:AP18"/>
    <mergeCell ref="B19:E19"/>
    <mergeCell ref="F19:H19"/>
    <mergeCell ref="I19:K19"/>
    <mergeCell ref="L19:N19"/>
    <mergeCell ref="O19:R19"/>
    <mergeCell ref="S19:Z19"/>
    <mergeCell ref="AA19:AD19"/>
    <mergeCell ref="AE19:AH19"/>
    <mergeCell ref="AI19:AL19"/>
    <mergeCell ref="AM19:AP19"/>
    <mergeCell ref="B18:E18"/>
    <mergeCell ref="F18:H18"/>
    <mergeCell ref="I18:K18"/>
    <mergeCell ref="L18:N18"/>
    <mergeCell ref="O18:R18"/>
    <mergeCell ref="S18:Z18"/>
    <mergeCell ref="AA18:AD18"/>
    <mergeCell ref="AE18:AH18"/>
    <mergeCell ref="AI18:AL18"/>
    <mergeCell ref="AM20:AP20"/>
    <mergeCell ref="B21:E21"/>
    <mergeCell ref="F21:H21"/>
    <mergeCell ref="I21:K21"/>
    <mergeCell ref="L21:N21"/>
    <mergeCell ref="O21:R21"/>
    <mergeCell ref="S21:Z21"/>
    <mergeCell ref="AA21:AD21"/>
    <mergeCell ref="AE21:AH21"/>
    <mergeCell ref="AI21:AL21"/>
    <mergeCell ref="AM21:AP21"/>
    <mergeCell ref="B20:E20"/>
    <mergeCell ref="F20:H20"/>
    <mergeCell ref="I20:K20"/>
    <mergeCell ref="L20:N20"/>
    <mergeCell ref="O20:R20"/>
    <mergeCell ref="S20:Z20"/>
    <mergeCell ref="AA20:AD20"/>
    <mergeCell ref="AE20:AH20"/>
    <mergeCell ref="AI20:AL20"/>
    <mergeCell ref="AM22:AP22"/>
    <mergeCell ref="B23:E23"/>
    <mergeCell ref="F23:H23"/>
    <mergeCell ref="I23:K23"/>
    <mergeCell ref="L23:N23"/>
    <mergeCell ref="O23:R23"/>
    <mergeCell ref="S23:Z23"/>
    <mergeCell ref="AA23:AD23"/>
    <mergeCell ref="AE23:AH23"/>
    <mergeCell ref="AI23:AL23"/>
    <mergeCell ref="AM23:AP23"/>
    <mergeCell ref="B22:E22"/>
    <mergeCell ref="F22:H22"/>
    <mergeCell ref="I22:K22"/>
    <mergeCell ref="L22:N22"/>
    <mergeCell ref="O22:R22"/>
    <mergeCell ref="S22:Z22"/>
    <mergeCell ref="AA22:AD22"/>
    <mergeCell ref="AE22:AH22"/>
    <mergeCell ref="AI22:AL22"/>
    <mergeCell ref="AM24:AP24"/>
    <mergeCell ref="B25:E25"/>
    <mergeCell ref="F25:H25"/>
    <mergeCell ref="I25:K25"/>
    <mergeCell ref="L25:N25"/>
    <mergeCell ref="O25:R25"/>
    <mergeCell ref="S25:Z25"/>
    <mergeCell ref="AA25:AD25"/>
    <mergeCell ref="AE25:AH25"/>
    <mergeCell ref="AI25:AL25"/>
    <mergeCell ref="AM25:AP25"/>
    <mergeCell ref="B24:E24"/>
    <mergeCell ref="F24:H24"/>
    <mergeCell ref="I24:K24"/>
    <mergeCell ref="L24:N24"/>
    <mergeCell ref="O24:R24"/>
    <mergeCell ref="S24:Z24"/>
    <mergeCell ref="AA24:AD24"/>
    <mergeCell ref="AE24:AH24"/>
    <mergeCell ref="AI24:AL24"/>
    <mergeCell ref="AM30:AP30"/>
    <mergeCell ref="B30:E30"/>
    <mergeCell ref="F30:H30"/>
    <mergeCell ref="AM26:AP26"/>
    <mergeCell ref="B27:E27"/>
    <mergeCell ref="F27:H27"/>
    <mergeCell ref="I27:K27"/>
    <mergeCell ref="L27:N27"/>
    <mergeCell ref="O27:R27"/>
    <mergeCell ref="S27:Z27"/>
    <mergeCell ref="AA27:AD27"/>
    <mergeCell ref="AE27:AH27"/>
    <mergeCell ref="AI27:AL27"/>
    <mergeCell ref="AM27:AP27"/>
    <mergeCell ref="B26:E26"/>
    <mergeCell ref="F26:H26"/>
    <mergeCell ref="I26:K26"/>
    <mergeCell ref="L26:N26"/>
    <mergeCell ref="O26:R26"/>
    <mergeCell ref="S26:Z26"/>
    <mergeCell ref="AA26:AD26"/>
    <mergeCell ref="AE26:AH26"/>
    <mergeCell ref="AI26:AL26"/>
    <mergeCell ref="AM28:AP28"/>
    <mergeCell ref="AM29:AP29"/>
    <mergeCell ref="B28:E28"/>
    <mergeCell ref="F28:H28"/>
    <mergeCell ref="I28:K28"/>
    <mergeCell ref="L28:N28"/>
    <mergeCell ref="O28:R28"/>
    <mergeCell ref="S28:Z28"/>
    <mergeCell ref="AA28:AD28"/>
    <mergeCell ref="AE28:AH28"/>
    <mergeCell ref="AI28:AL28"/>
    <mergeCell ref="B29:E29"/>
    <mergeCell ref="F29:H29"/>
    <mergeCell ref="I29:K29"/>
    <mergeCell ref="L29:N29"/>
    <mergeCell ref="O29:R29"/>
    <mergeCell ref="S29:Z29"/>
    <mergeCell ref="AA29:AD29"/>
    <mergeCell ref="AE29:AH29"/>
    <mergeCell ref="AI29:AL29"/>
    <mergeCell ref="B31:E31"/>
    <mergeCell ref="F31:H31"/>
    <mergeCell ref="I31:K31"/>
    <mergeCell ref="L31:N31"/>
    <mergeCell ref="O31:R31"/>
    <mergeCell ref="AM32:AP32"/>
    <mergeCell ref="E34:F34"/>
    <mergeCell ref="O34:R34"/>
    <mergeCell ref="AH34:AL34"/>
    <mergeCell ref="S31:Z31"/>
    <mergeCell ref="AA31:AD31"/>
    <mergeCell ref="AE31:AH31"/>
    <mergeCell ref="AI31:AL31"/>
    <mergeCell ref="AM31:AP31"/>
    <mergeCell ref="B32:E32"/>
    <mergeCell ref="I30:K30"/>
    <mergeCell ref="L30:N30"/>
    <mergeCell ref="O30:R30"/>
    <mergeCell ref="S30:Z30"/>
    <mergeCell ref="AA30:AD30"/>
    <mergeCell ref="AE30:AH30"/>
    <mergeCell ref="AH36:AL36"/>
    <mergeCell ref="AH38:AL38"/>
    <mergeCell ref="AH40:AL40"/>
    <mergeCell ref="AI30:AL30"/>
    <mergeCell ref="G42:H42"/>
    <mergeCell ref="T42:U42"/>
    <mergeCell ref="S32:Z32"/>
    <mergeCell ref="AA32:AD32"/>
    <mergeCell ref="AE32:AH32"/>
    <mergeCell ref="AI32:AL32"/>
    <mergeCell ref="F32:H32"/>
    <mergeCell ref="I32:K32"/>
    <mergeCell ref="L32:N32"/>
    <mergeCell ref="O32:R32"/>
    <mergeCell ref="E36:F36"/>
    <mergeCell ref="O36:R36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Ｈ30.4</vt:lpstr>
      <vt:lpstr>Ｈ30.5</vt:lpstr>
      <vt:lpstr>Ｈ30.6</vt:lpstr>
      <vt:lpstr>Ｈ30.7</vt:lpstr>
      <vt:lpstr>Ｈ30.8</vt:lpstr>
      <vt:lpstr>H30.9</vt:lpstr>
      <vt:lpstr>H30.10</vt:lpstr>
      <vt:lpstr>H30.11</vt:lpstr>
      <vt:lpstr>H30.12</vt:lpstr>
      <vt:lpstr>Ｈ31.1</vt:lpstr>
      <vt:lpstr>H31.2</vt:lpstr>
      <vt:lpstr>H31.3</vt:lpstr>
      <vt:lpstr>H30.10!Print_Area</vt:lpstr>
      <vt:lpstr>H30.11!Print_Area</vt:lpstr>
      <vt:lpstr>H30.12!Print_Area</vt:lpstr>
      <vt:lpstr>Ｈ30.4!Print_Area</vt:lpstr>
      <vt:lpstr>Ｈ30.5!Print_Area</vt:lpstr>
      <vt:lpstr>Ｈ30.6!Print_Area</vt:lpstr>
      <vt:lpstr>Ｈ30.7!Print_Area</vt:lpstr>
      <vt:lpstr>Ｈ30.8!Print_Area</vt:lpstr>
      <vt:lpstr>H30.9!Print_Area</vt:lpstr>
      <vt:lpstr>Ｈ31.1!Print_Area</vt:lpstr>
      <vt:lpstr>H31.2!Print_Area</vt:lpstr>
      <vt:lpstr>H31.3!Print_Area</vt:lpstr>
    </vt:vector>
  </TitlesOfParts>
  <Company>竹原市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竹原市</dc:creator>
  <cp:lastModifiedBy>竹原市</cp:lastModifiedBy>
  <dcterms:created xsi:type="dcterms:W3CDTF">2018-04-11T06:08:20Z</dcterms:created>
  <dcterms:modified xsi:type="dcterms:W3CDTF">2019-04-12T11:36:20Z</dcterms:modified>
</cp:coreProperties>
</file>