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5955" windowWidth="19260" windowHeight="6015" tabRatio="902" activeTab="11"/>
  </bookViews>
  <sheets>
    <sheet name="Ｈ29.4" sheetId="61" r:id="rId1"/>
    <sheet name="Ｈ29.5" sheetId="62" r:id="rId2"/>
    <sheet name="Ｈ29.6" sheetId="63" r:id="rId3"/>
    <sheet name="Ｈ29.7" sheetId="64" r:id="rId4"/>
    <sheet name="Ｈ29.8" sheetId="65" r:id="rId5"/>
    <sheet name="Ｈ29.9" sheetId="66" r:id="rId6"/>
    <sheet name="Ｈ29.10" sheetId="67" r:id="rId7"/>
    <sheet name="Ｈ29.11" sheetId="68" r:id="rId8"/>
    <sheet name="Ｈ29.12" sheetId="69" r:id="rId9"/>
    <sheet name="Ｈ30.1 " sheetId="70" r:id="rId10"/>
    <sheet name="Ｈ30.2" sheetId="71" r:id="rId11"/>
    <sheet name="Ｈ30.3" sheetId="72" r:id="rId12"/>
  </sheets>
  <externalReferences>
    <externalReference r:id="rId13"/>
    <externalReference r:id="rId14"/>
    <externalReference r:id="rId15"/>
  </externalReferences>
  <definedNames>
    <definedName name="_xlnm.Print_Area" localSheetId="6">Ｈ29.10!$B$1:$AP$42</definedName>
    <definedName name="_xlnm.Print_Area" localSheetId="7">Ｈ29.11!$B$1:$AP$42</definedName>
    <definedName name="_xlnm.Print_Area" localSheetId="8">Ｈ29.12!$B$1:$AP$42</definedName>
    <definedName name="_xlnm.Print_Area" localSheetId="0">Ｈ29.4!$B$1:$AP$42</definedName>
    <definedName name="_xlnm.Print_Area" localSheetId="1">Ｈ29.5!$B$1:$AP$42</definedName>
    <definedName name="_xlnm.Print_Area" localSheetId="2">Ｈ29.6!$B$1:$AP$42</definedName>
    <definedName name="_xlnm.Print_Area" localSheetId="3">Ｈ29.7!$B$1:$AP$42</definedName>
    <definedName name="_xlnm.Print_Area" localSheetId="4">Ｈ29.8!$A$1:$AQ$42</definedName>
    <definedName name="_xlnm.Print_Area" localSheetId="5">Ｈ29.9!$B$1:$AP$42</definedName>
    <definedName name="_xlnm.Print_Area" localSheetId="9">'Ｈ30.1 '!$B$1:$AP$42</definedName>
    <definedName name="_xlnm.Print_Area" localSheetId="10">Ｈ30.2!$B$1:$AP$42</definedName>
    <definedName name="_xlnm.Print_Area" localSheetId="11">Ｈ30.3!$B$1:$AP$42</definedName>
  </definedNames>
  <calcPr calcId="125725"/>
</workbook>
</file>

<file path=xl/calcChain.xml><?xml version="1.0" encoding="utf-8"?>
<calcChain xmlns="http://schemas.openxmlformats.org/spreadsheetml/2006/main">
  <c r="Z3" i="72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M31" s="1"/>
  <c r="AI31"/>
  <c r="AS30" s="1"/>
  <c r="AU30" s="1"/>
  <c r="AT31"/>
  <c r="AH34" s="1"/>
  <c r="O32"/>
  <c r="E36"/>
  <c r="O36"/>
  <c r="AH36"/>
  <c r="AH38"/>
  <c r="AH40" l="1"/>
  <c r="AS31"/>
  <c r="AU31" s="1"/>
  <c r="E34"/>
  <c r="O34"/>
  <c r="AS29"/>
  <c r="AU29" s="1"/>
  <c r="Z3" i="71" l="1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AS30"/>
  <c r="AU30" s="1"/>
  <c r="O31"/>
  <c r="AA31"/>
  <c r="E36" s="1"/>
  <c r="AE31"/>
  <c r="AM31" s="1"/>
  <c r="AI31"/>
  <c r="AT31"/>
  <c r="AH34" s="1"/>
  <c r="O32"/>
  <c r="O36"/>
  <c r="AH36"/>
  <c r="AH38"/>
  <c r="Z3" i="70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AS30"/>
  <c r="AU30" s="1"/>
  <c r="O31"/>
  <c r="AA31"/>
  <c r="AE31"/>
  <c r="AS29" s="1"/>
  <c r="AU29" s="1"/>
  <c r="AI31"/>
  <c r="AT31"/>
  <c r="AH34" s="1"/>
  <c r="O32"/>
  <c r="E36"/>
  <c r="O36"/>
  <c r="AH36"/>
  <c r="AH38"/>
  <c r="Z3" i="69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AS30"/>
  <c r="AU30" s="1"/>
  <c r="O31"/>
  <c r="AA31"/>
  <c r="AE31"/>
  <c r="AS29" s="1"/>
  <c r="AU29" s="1"/>
  <c r="AI31"/>
  <c r="AT31"/>
  <c r="AH34" s="1"/>
  <c r="O32"/>
  <c r="E36"/>
  <c r="O36"/>
  <c r="AH36"/>
  <c r="AH38"/>
  <c r="AH40" i="71" l="1"/>
  <c r="O34"/>
  <c r="AS31"/>
  <c r="AU31" s="1"/>
  <c r="E34"/>
  <c r="AS29"/>
  <c r="AU29" s="1"/>
  <c r="AM31" i="70"/>
  <c r="AM31" i="69"/>
  <c r="AS31" i="70" l="1"/>
  <c r="AU31" s="1"/>
  <c r="E34"/>
  <c r="O34"/>
  <c r="AH40"/>
  <c r="AS31" i="69"/>
  <c r="AU31" s="1"/>
  <c r="E34"/>
  <c r="O34"/>
  <c r="AH40"/>
  <c r="Z3" i="68" l="1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AA31"/>
  <c r="E36" s="1"/>
  <c r="AE31"/>
  <c r="AS29" s="1"/>
  <c r="AU29" s="1"/>
  <c r="AI31"/>
  <c r="AS30" s="1"/>
  <c r="AU30" s="1"/>
  <c r="AT31"/>
  <c r="AH34" s="1"/>
  <c r="O32"/>
  <c r="O36"/>
  <c r="AH36"/>
  <c r="AH38"/>
  <c r="Z3" i="6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AS30"/>
  <c r="AU30" s="1"/>
  <c r="O31"/>
  <c r="AA31"/>
  <c r="E36" s="1"/>
  <c r="AE31"/>
  <c r="AM31" s="1"/>
  <c r="AI31"/>
  <c r="AT31"/>
  <c r="AH34" s="1"/>
  <c r="AH40" s="1"/>
  <c r="O32"/>
  <c r="O36"/>
  <c r="AH36"/>
  <c r="AH38"/>
  <c r="Z3" i="66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AS30"/>
  <c r="AU30" s="1"/>
  <c r="O31"/>
  <c r="AA31"/>
  <c r="AE31"/>
  <c r="AM31" s="1"/>
  <c r="AI31"/>
  <c r="AT31"/>
  <c r="AH34" s="1"/>
  <c r="O32"/>
  <c r="E36"/>
  <c r="O36"/>
  <c r="AH36"/>
  <c r="AH38"/>
  <c r="O8" i="65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S29" s="1"/>
  <c r="AU29" s="1"/>
  <c r="AI31"/>
  <c r="AM31" s="1"/>
  <c r="O32"/>
  <c r="AH34"/>
  <c r="E36"/>
  <c r="O36"/>
  <c r="AH36"/>
  <c r="AH38"/>
  <c r="Z3" i="64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M31" s="1"/>
  <c r="AI31"/>
  <c r="AS30" s="1"/>
  <c r="AU30" s="1"/>
  <c r="AT31"/>
  <c r="AH34" s="1"/>
  <c r="O32"/>
  <c r="E36"/>
  <c r="O36"/>
  <c r="AH36"/>
  <c r="AH38"/>
  <c r="Z3" i="63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O31"/>
  <c r="AA31"/>
  <c r="AE31"/>
  <c r="AM31" s="1"/>
  <c r="AI31"/>
  <c r="AS30" s="1"/>
  <c r="AU30" s="1"/>
  <c r="AT31"/>
  <c r="AH34" s="1"/>
  <c r="O32"/>
  <c r="E36"/>
  <c r="O36"/>
  <c r="AH36"/>
  <c r="AH38"/>
  <c r="Z3" i="62"/>
  <c r="O8"/>
  <c r="AM8"/>
  <c r="O9"/>
  <c r="AM9"/>
  <c r="O10"/>
  <c r="AM10"/>
  <c r="O11"/>
  <c r="AM11"/>
  <c r="O12"/>
  <c r="AM12"/>
  <c r="O13"/>
  <c r="AM13"/>
  <c r="O14"/>
  <c r="AM14"/>
  <c r="O15"/>
  <c r="AM15"/>
  <c r="O16"/>
  <c r="AM16"/>
  <c r="O17"/>
  <c r="AM17"/>
  <c r="O18"/>
  <c r="AM18"/>
  <c r="O19"/>
  <c r="AM19"/>
  <c r="O20"/>
  <c r="AM20"/>
  <c r="O21"/>
  <c r="AM21"/>
  <c r="O22"/>
  <c r="AM22"/>
  <c r="O23"/>
  <c r="AM23"/>
  <c r="O24"/>
  <c r="AM24"/>
  <c r="O25"/>
  <c r="AM25"/>
  <c r="O26"/>
  <c r="AM26"/>
  <c r="O27"/>
  <c r="AM27"/>
  <c r="O28"/>
  <c r="AM28"/>
  <c r="O29"/>
  <c r="AM29"/>
  <c r="O30"/>
  <c r="AM30"/>
  <c r="AS30"/>
  <c r="AU30" s="1"/>
  <c r="O31"/>
  <c r="AA31"/>
  <c r="E36" s="1"/>
  <c r="AE31"/>
  <c r="AM31" s="1"/>
  <c r="AI31"/>
  <c r="AT31"/>
  <c r="AH34" s="1"/>
  <c r="O32"/>
  <c r="O36"/>
  <c r="AH36"/>
  <c r="AH38"/>
  <c r="O34" i="61"/>
  <c r="O36"/>
  <c r="E36"/>
  <c r="E34"/>
  <c r="AM31" i="68" l="1"/>
  <c r="AS31" i="67"/>
  <c r="AU31" s="1"/>
  <c r="E34"/>
  <c r="O34"/>
  <c r="AS29"/>
  <c r="AU29" s="1"/>
  <c r="AH40" i="66"/>
  <c r="O34"/>
  <c r="AS31"/>
  <c r="AU31" s="1"/>
  <c r="E34"/>
  <c r="AS29"/>
  <c r="AU29" s="1"/>
  <c r="AS31" i="65"/>
  <c r="AU31" s="1"/>
  <c r="AH40"/>
  <c r="O34"/>
  <c r="E34"/>
  <c r="AS30"/>
  <c r="AU30" s="1"/>
  <c r="AH40" i="64"/>
  <c r="O34"/>
  <c r="AS31"/>
  <c r="AU31" s="1"/>
  <c r="E34"/>
  <c r="AS29"/>
  <c r="AU29" s="1"/>
  <c r="AH40" i="63"/>
  <c r="AS31"/>
  <c r="AU31" s="1"/>
  <c r="E34"/>
  <c r="O34"/>
  <c r="AS29"/>
  <c r="AU29" s="1"/>
  <c r="AH40" i="62"/>
  <c r="O34"/>
  <c r="AS31"/>
  <c r="AU31" s="1"/>
  <c r="E34"/>
  <c r="AS29"/>
  <c r="AU29" s="1"/>
  <c r="Z3" i="61"/>
  <c r="O34" i="68" l="1"/>
  <c r="AS31"/>
  <c r="AU31" s="1"/>
  <c r="E34"/>
  <c r="AH40"/>
  <c r="AH38" i="61"/>
  <c r="AH36"/>
  <c r="O32"/>
  <c r="AT31"/>
  <c r="AH34" s="1"/>
  <c r="AI31"/>
  <c r="AS30" s="1"/>
  <c r="AU30" s="1"/>
  <c r="AE31"/>
  <c r="AS29" s="1"/>
  <c r="AU29" s="1"/>
  <c r="AA31"/>
  <c r="O31"/>
  <c r="AM30"/>
  <c r="O30"/>
  <c r="AM29"/>
  <c r="O29"/>
  <c r="AM28"/>
  <c r="O28"/>
  <c r="AM27"/>
  <c r="O27"/>
  <c r="AM26"/>
  <c r="O26"/>
  <c r="AM25"/>
  <c r="O25"/>
  <c r="AM24"/>
  <c r="O24"/>
  <c r="AM23"/>
  <c r="O23"/>
  <c r="AM22"/>
  <c r="O22"/>
  <c r="AM21"/>
  <c r="O21"/>
  <c r="AM20"/>
  <c r="O20"/>
  <c r="AM19"/>
  <c r="O19"/>
  <c r="AM18"/>
  <c r="O18"/>
  <c r="AM17"/>
  <c r="O17"/>
  <c r="AM16"/>
  <c r="O16"/>
  <c r="AM15"/>
  <c r="O15"/>
  <c r="AM14"/>
  <c r="O14"/>
  <c r="AM13"/>
  <c r="O13"/>
  <c r="AM12"/>
  <c r="O12"/>
  <c r="AM11"/>
  <c r="O11"/>
  <c r="AM10"/>
  <c r="O10"/>
  <c r="AM9"/>
  <c r="O9"/>
  <c r="AM8"/>
  <c r="O8"/>
  <c r="AM31" l="1"/>
  <c r="AS31" l="1"/>
  <c r="AU31" s="1"/>
  <c r="AH40"/>
</calcChain>
</file>

<file path=xl/sharedStrings.xml><?xml version="1.0" encoding="utf-8"?>
<sst xmlns="http://schemas.openxmlformats.org/spreadsheetml/2006/main" count="1212" uniqueCount="119">
  <si>
    <t>広島県竹原市</t>
    <rPh sb="0" eb="3">
      <t>ヒロシマケン</t>
    </rPh>
    <rPh sb="3" eb="6">
      <t>タケハラシ</t>
    </rPh>
    <phoneticPr fontId="11"/>
  </si>
  <si>
    <t>男</t>
    <rPh sb="0" eb="1">
      <t>オトコ</t>
    </rPh>
    <phoneticPr fontId="11"/>
  </si>
  <si>
    <t>人</t>
    <rPh sb="0" eb="1">
      <t>ニン</t>
    </rPh>
    <phoneticPr fontId="11"/>
  </si>
  <si>
    <t>女</t>
    <rPh sb="0" eb="1">
      <t>オンナ</t>
    </rPh>
    <phoneticPr fontId="11"/>
  </si>
  <si>
    <t>計</t>
    <rPh sb="0" eb="1">
      <t>ケイ</t>
    </rPh>
    <phoneticPr fontId="11"/>
  </si>
  <si>
    <t>大字名</t>
    <rPh sb="0" eb="2">
      <t>オオアザ</t>
    </rPh>
    <rPh sb="2" eb="3">
      <t>メイ</t>
    </rPh>
    <phoneticPr fontId="11"/>
  </si>
  <si>
    <t>世帯数</t>
    <rPh sb="0" eb="3">
      <t>セタイスウ</t>
    </rPh>
    <phoneticPr fontId="11"/>
  </si>
  <si>
    <t>竹原町</t>
    <rPh sb="0" eb="3">
      <t>タケハラチョウ</t>
    </rPh>
    <phoneticPr fontId="11"/>
  </si>
  <si>
    <t>高崎町</t>
    <rPh sb="0" eb="2">
      <t>タカサキ</t>
    </rPh>
    <rPh sb="2" eb="3">
      <t>マチ</t>
    </rPh>
    <phoneticPr fontId="11"/>
  </si>
  <si>
    <t>中央一丁目</t>
    <rPh sb="0" eb="2">
      <t>チュウオウ</t>
    </rPh>
    <rPh sb="2" eb="5">
      <t>イッチョウメ</t>
    </rPh>
    <phoneticPr fontId="11"/>
  </si>
  <si>
    <t>小梨町</t>
    <rPh sb="0" eb="3">
      <t>オナシチョウ</t>
    </rPh>
    <phoneticPr fontId="11"/>
  </si>
  <si>
    <t>中央二丁目</t>
    <rPh sb="0" eb="2">
      <t>チュウオウ</t>
    </rPh>
    <rPh sb="2" eb="3">
      <t>ニ</t>
    </rPh>
    <rPh sb="3" eb="5">
      <t>チョウメ</t>
    </rPh>
    <phoneticPr fontId="11"/>
  </si>
  <si>
    <t>新庄町</t>
    <rPh sb="0" eb="3">
      <t>シンジョウチョウ</t>
    </rPh>
    <phoneticPr fontId="11"/>
  </si>
  <si>
    <t>中央三丁目</t>
    <rPh sb="0" eb="2">
      <t>チュウオウ</t>
    </rPh>
    <rPh sb="2" eb="5">
      <t>サンチョウメ</t>
    </rPh>
    <phoneticPr fontId="11"/>
  </si>
  <si>
    <t>西野町</t>
    <rPh sb="0" eb="3">
      <t>ニシノチョウ</t>
    </rPh>
    <phoneticPr fontId="11"/>
  </si>
  <si>
    <t>中央四丁目</t>
    <rPh sb="0" eb="2">
      <t>チュウオウ</t>
    </rPh>
    <rPh sb="2" eb="3">
      <t>４</t>
    </rPh>
    <rPh sb="3" eb="5">
      <t>チョウメ</t>
    </rPh>
    <phoneticPr fontId="11"/>
  </si>
  <si>
    <t>田万里町</t>
    <rPh sb="0" eb="4">
      <t>タマリチョウ</t>
    </rPh>
    <phoneticPr fontId="11"/>
  </si>
  <si>
    <t>中央五丁目</t>
    <rPh sb="0" eb="2">
      <t>チュウオウ</t>
    </rPh>
    <rPh sb="2" eb="3">
      <t>ゴ</t>
    </rPh>
    <rPh sb="3" eb="5">
      <t>チョウメ</t>
    </rPh>
    <phoneticPr fontId="11"/>
  </si>
  <si>
    <t>仁賀町</t>
    <rPh sb="0" eb="3">
      <t>ニカチョウ</t>
    </rPh>
    <phoneticPr fontId="11"/>
  </si>
  <si>
    <t>塩町一丁目</t>
    <rPh sb="0" eb="2">
      <t>シオマチ</t>
    </rPh>
    <rPh sb="2" eb="3">
      <t>イチ</t>
    </rPh>
    <rPh sb="3" eb="5">
      <t>チョウメ</t>
    </rPh>
    <phoneticPr fontId="11"/>
  </si>
  <si>
    <t>吉名町</t>
    <rPh sb="0" eb="3">
      <t>ヨシナチョウ</t>
    </rPh>
    <phoneticPr fontId="11"/>
  </si>
  <si>
    <t>塩町二丁目</t>
    <rPh sb="0" eb="2">
      <t>シオマチ</t>
    </rPh>
    <rPh sb="2" eb="5">
      <t>ニチョウメ</t>
    </rPh>
    <phoneticPr fontId="11"/>
  </si>
  <si>
    <t>忠海町</t>
    <rPh sb="0" eb="3">
      <t>タダノウミチョウ</t>
    </rPh>
    <phoneticPr fontId="11"/>
  </si>
  <si>
    <t>塩町三丁目</t>
    <rPh sb="0" eb="2">
      <t>シオマチ</t>
    </rPh>
    <rPh sb="2" eb="5">
      <t>サンチョウメ</t>
    </rPh>
    <phoneticPr fontId="11"/>
  </si>
  <si>
    <t>忠海中町一丁目</t>
    <rPh sb="0" eb="2">
      <t>タダノウミ</t>
    </rPh>
    <rPh sb="2" eb="4">
      <t>ナカマチ</t>
    </rPh>
    <rPh sb="4" eb="7">
      <t>イッチョウメ</t>
    </rPh>
    <phoneticPr fontId="11"/>
  </si>
  <si>
    <t>塩町四丁目</t>
    <rPh sb="0" eb="2">
      <t>シオマチ</t>
    </rPh>
    <rPh sb="2" eb="5">
      <t>ヨンチョウメ</t>
    </rPh>
    <phoneticPr fontId="11"/>
  </si>
  <si>
    <t>忠海中町二丁目</t>
    <rPh sb="0" eb="2">
      <t>タダノウミ</t>
    </rPh>
    <rPh sb="2" eb="4">
      <t>ナカチョウ</t>
    </rPh>
    <rPh sb="4" eb="5">
      <t>ニ</t>
    </rPh>
    <rPh sb="5" eb="7">
      <t>チョウメ</t>
    </rPh>
    <phoneticPr fontId="11"/>
  </si>
  <si>
    <t>港町一丁目</t>
    <rPh sb="0" eb="2">
      <t>ミナトマチ</t>
    </rPh>
    <rPh sb="2" eb="5">
      <t>イッチョウメ</t>
    </rPh>
    <phoneticPr fontId="11"/>
  </si>
  <si>
    <t>忠海中町三丁目</t>
    <rPh sb="0" eb="2">
      <t>タダノウミ</t>
    </rPh>
    <rPh sb="2" eb="4">
      <t>ナカマチ</t>
    </rPh>
    <rPh sb="4" eb="7">
      <t>サンチョウメ</t>
    </rPh>
    <phoneticPr fontId="11"/>
  </si>
  <si>
    <t>港町二丁目</t>
    <rPh sb="0" eb="2">
      <t>ミナトマチ</t>
    </rPh>
    <rPh sb="2" eb="5">
      <t>ニチョウメ</t>
    </rPh>
    <phoneticPr fontId="11"/>
  </si>
  <si>
    <t>忠海中町四丁目</t>
    <rPh sb="0" eb="2">
      <t>タダノウミ</t>
    </rPh>
    <rPh sb="2" eb="4">
      <t>ナカマチ</t>
    </rPh>
    <rPh sb="4" eb="7">
      <t>ヨンチョウメ</t>
    </rPh>
    <phoneticPr fontId="11"/>
  </si>
  <si>
    <t>港町三丁目</t>
    <rPh sb="0" eb="2">
      <t>ミナトマチ</t>
    </rPh>
    <rPh sb="2" eb="5">
      <t>サンチョウメ</t>
    </rPh>
    <phoneticPr fontId="11"/>
  </si>
  <si>
    <t>忠海床浦一丁目</t>
    <rPh sb="0" eb="2">
      <t>タダノウミ</t>
    </rPh>
    <rPh sb="2" eb="4">
      <t>トコウラ</t>
    </rPh>
    <rPh sb="4" eb="7">
      <t>イッチョウメ</t>
    </rPh>
    <phoneticPr fontId="11"/>
  </si>
  <si>
    <t>港町四丁目</t>
    <rPh sb="0" eb="2">
      <t>ミナトマチ</t>
    </rPh>
    <rPh sb="2" eb="5">
      <t>ヨンチョウメ</t>
    </rPh>
    <phoneticPr fontId="11"/>
  </si>
  <si>
    <t>忠海床浦二丁目</t>
    <rPh sb="0" eb="2">
      <t>タダノウミ</t>
    </rPh>
    <rPh sb="2" eb="4">
      <t>トコウラ</t>
    </rPh>
    <rPh sb="4" eb="7">
      <t>ニチョウメ</t>
    </rPh>
    <phoneticPr fontId="11"/>
  </si>
  <si>
    <t>港町五丁目</t>
    <rPh sb="0" eb="2">
      <t>ミナトマチ</t>
    </rPh>
    <rPh sb="2" eb="5">
      <t>ゴチョウメ</t>
    </rPh>
    <phoneticPr fontId="11"/>
  </si>
  <si>
    <t>忠海床浦三丁目</t>
    <rPh sb="0" eb="2">
      <t>タダノウミ</t>
    </rPh>
    <rPh sb="2" eb="4">
      <t>トコウラ</t>
    </rPh>
    <rPh sb="4" eb="7">
      <t>サンチョウメ</t>
    </rPh>
    <phoneticPr fontId="11"/>
  </si>
  <si>
    <t>本町一丁目</t>
    <rPh sb="0" eb="2">
      <t>ホンマチ</t>
    </rPh>
    <rPh sb="2" eb="5">
      <t>イッチョウメ</t>
    </rPh>
    <phoneticPr fontId="11"/>
  </si>
  <si>
    <t>忠海床浦四丁目</t>
    <rPh sb="0" eb="2">
      <t>タダノウミ</t>
    </rPh>
    <rPh sb="2" eb="4">
      <t>トコウラ</t>
    </rPh>
    <rPh sb="4" eb="7">
      <t>ヨンチョウメ</t>
    </rPh>
    <phoneticPr fontId="11"/>
  </si>
  <si>
    <t>本町二丁目</t>
    <rPh sb="0" eb="2">
      <t>ホンマチ</t>
    </rPh>
    <rPh sb="2" eb="5">
      <t>ニチョウメ</t>
    </rPh>
    <phoneticPr fontId="11"/>
  </si>
  <si>
    <t>忠海東町一丁目</t>
    <rPh sb="0" eb="2">
      <t>タダノウミ</t>
    </rPh>
    <rPh sb="2" eb="3">
      <t>ヒガシ</t>
    </rPh>
    <rPh sb="3" eb="4">
      <t>マチ</t>
    </rPh>
    <rPh sb="4" eb="7">
      <t>イッチョウメ</t>
    </rPh>
    <phoneticPr fontId="11"/>
  </si>
  <si>
    <t>本町三丁目</t>
    <rPh sb="0" eb="2">
      <t>ホンマチ</t>
    </rPh>
    <rPh sb="2" eb="5">
      <t>サンチョウメ</t>
    </rPh>
    <phoneticPr fontId="11"/>
  </si>
  <si>
    <t>忠海東町二丁目</t>
    <rPh sb="0" eb="2">
      <t>タダノウミ</t>
    </rPh>
    <rPh sb="2" eb="3">
      <t>ヒガシ</t>
    </rPh>
    <rPh sb="3" eb="4">
      <t>マチ</t>
    </rPh>
    <rPh sb="4" eb="7">
      <t>ニチョウメ</t>
    </rPh>
    <phoneticPr fontId="11"/>
  </si>
  <si>
    <t>本町四丁目</t>
    <rPh sb="0" eb="2">
      <t>ホンマチ</t>
    </rPh>
    <rPh sb="2" eb="5">
      <t>ヨンチョウメ</t>
    </rPh>
    <phoneticPr fontId="11"/>
  </si>
  <si>
    <t>忠海東町三丁目</t>
    <rPh sb="0" eb="2">
      <t>タダノウミ</t>
    </rPh>
    <rPh sb="2" eb="3">
      <t>ヒガシ</t>
    </rPh>
    <rPh sb="3" eb="4">
      <t>マチ</t>
    </rPh>
    <rPh sb="4" eb="7">
      <t>サンチョウメ</t>
    </rPh>
    <phoneticPr fontId="11"/>
  </si>
  <si>
    <t>田ノ浦一丁目</t>
    <rPh sb="0" eb="1">
      <t>タ</t>
    </rPh>
    <rPh sb="2" eb="3">
      <t>ウラ</t>
    </rPh>
    <rPh sb="3" eb="6">
      <t>イッチョウメ</t>
    </rPh>
    <phoneticPr fontId="11"/>
  </si>
  <si>
    <t>忠海東町四丁目</t>
    <rPh sb="0" eb="2">
      <t>タダノウミ</t>
    </rPh>
    <rPh sb="2" eb="3">
      <t>ヒガシ</t>
    </rPh>
    <rPh sb="3" eb="4">
      <t>マチ</t>
    </rPh>
    <rPh sb="4" eb="7">
      <t>ヨンチョウメ</t>
    </rPh>
    <phoneticPr fontId="11"/>
  </si>
  <si>
    <t>田ノ浦二丁目</t>
    <rPh sb="0" eb="1">
      <t>タ</t>
    </rPh>
    <rPh sb="2" eb="3">
      <t>ウラ</t>
    </rPh>
    <rPh sb="3" eb="6">
      <t>ニチョウメ</t>
    </rPh>
    <phoneticPr fontId="11"/>
  </si>
  <si>
    <t>忠海東町五丁目</t>
    <rPh sb="0" eb="2">
      <t>タダノウミ</t>
    </rPh>
    <rPh sb="2" eb="3">
      <t>ヒガシ</t>
    </rPh>
    <rPh sb="3" eb="4">
      <t>マチ</t>
    </rPh>
    <rPh sb="4" eb="7">
      <t>ゴチョウメ</t>
    </rPh>
    <phoneticPr fontId="11"/>
  </si>
  <si>
    <t>総計</t>
    <rPh sb="0" eb="2">
      <t>ソウケイ</t>
    </rPh>
    <phoneticPr fontId="11"/>
  </si>
  <si>
    <t>６５歳以上</t>
    <rPh sb="2" eb="5">
      <t>サイイジョウ</t>
    </rPh>
    <phoneticPr fontId="11"/>
  </si>
  <si>
    <t>高齢化率</t>
    <rPh sb="0" eb="3">
      <t>コウレイカ</t>
    </rPh>
    <rPh sb="3" eb="4">
      <t>リツ</t>
    </rPh>
    <phoneticPr fontId="11"/>
  </si>
  <si>
    <t>田ノ浦三丁目</t>
    <rPh sb="0" eb="1">
      <t>タ</t>
    </rPh>
    <rPh sb="2" eb="3">
      <t>ウラ</t>
    </rPh>
    <rPh sb="3" eb="6">
      <t>サンチョウメ</t>
    </rPh>
    <phoneticPr fontId="11"/>
  </si>
  <si>
    <t>忠海長浜一丁目</t>
    <rPh sb="0" eb="2">
      <t>タダノウミ</t>
    </rPh>
    <rPh sb="2" eb="4">
      <t>ナガハマ</t>
    </rPh>
    <rPh sb="4" eb="7">
      <t>イッチョウメ</t>
    </rPh>
    <phoneticPr fontId="11"/>
  </si>
  <si>
    <t>下野町</t>
    <rPh sb="0" eb="3">
      <t>シモノチョウ</t>
    </rPh>
    <phoneticPr fontId="11"/>
  </si>
  <si>
    <t>忠海長浜三丁目</t>
    <rPh sb="0" eb="2">
      <t>タダノウミ</t>
    </rPh>
    <rPh sb="2" eb="4">
      <t>ナガハマ</t>
    </rPh>
    <rPh sb="4" eb="7">
      <t>サンチョウメ</t>
    </rPh>
    <phoneticPr fontId="11"/>
  </si>
  <si>
    <t>東野町</t>
    <rPh sb="0" eb="3">
      <t>ヒガシノチョウ</t>
    </rPh>
    <phoneticPr fontId="11"/>
  </si>
  <si>
    <t>総　　　合　　　計</t>
    <rPh sb="0" eb="1">
      <t>ソウ</t>
    </rPh>
    <rPh sb="4" eb="5">
      <t>ゴウ</t>
    </rPh>
    <rPh sb="8" eb="9">
      <t>ケイ</t>
    </rPh>
    <phoneticPr fontId="11"/>
  </si>
  <si>
    <t>福田町</t>
    <rPh sb="0" eb="3">
      <t>フクダチョウ</t>
    </rPh>
    <phoneticPr fontId="11"/>
  </si>
  <si>
    <t>前月より</t>
    <rPh sb="0" eb="2">
      <t>ゼンゲツ</t>
    </rPh>
    <phoneticPr fontId="11"/>
  </si>
  <si>
    <t>前年より</t>
    <rPh sb="0" eb="2">
      <t>ゼンネン</t>
    </rPh>
    <phoneticPr fontId="11"/>
  </si>
  <si>
    <t>６５歳以上人口</t>
    <rPh sb="2" eb="5">
      <t>サイイジョウ</t>
    </rPh>
    <rPh sb="5" eb="7">
      <t>ジンコウ</t>
    </rPh>
    <phoneticPr fontId="11"/>
  </si>
  <si>
    <t>世帯</t>
    <rPh sb="0" eb="2">
      <t>セタイ</t>
    </rPh>
    <phoneticPr fontId="11"/>
  </si>
  <si>
    <t>面積</t>
    <rPh sb="0" eb="2">
      <t>メンセキ</t>
    </rPh>
    <phoneticPr fontId="11"/>
  </si>
  <si>
    <t>※平成24年7月9日の住民基本台帳法の改正により，</t>
    <rPh sb="1" eb="3">
      <t>ヘイセイ</t>
    </rPh>
    <rPh sb="5" eb="6">
      <t>ネン</t>
    </rPh>
    <rPh sb="7" eb="8">
      <t>ガツ</t>
    </rPh>
    <rPh sb="9" eb="10">
      <t>ニチ</t>
    </rPh>
    <rPh sb="11" eb="13">
      <t>ジュウミン</t>
    </rPh>
    <rPh sb="13" eb="15">
      <t>キホン</t>
    </rPh>
    <rPh sb="15" eb="17">
      <t>ダイチョウ</t>
    </rPh>
    <rPh sb="17" eb="18">
      <t>ホウ</t>
    </rPh>
    <rPh sb="19" eb="21">
      <t>カイセイ</t>
    </rPh>
    <phoneticPr fontId="11"/>
  </si>
  <si>
    <t>人口には外国人住民も含んでいます。</t>
    <rPh sb="0" eb="2">
      <t>ジンコウ</t>
    </rPh>
    <rPh sb="4" eb="6">
      <t>ガイコク</t>
    </rPh>
    <rPh sb="6" eb="7">
      <t>ジン</t>
    </rPh>
    <rPh sb="7" eb="9">
      <t>ジュウミン</t>
    </rPh>
    <rPh sb="10" eb="11">
      <t>フク</t>
    </rPh>
    <phoneticPr fontId="11"/>
  </si>
  <si>
    <t>人 口 及 び 世 帯 数（日本人＋外国人）</t>
    <rPh sb="0" eb="1">
      <t>ヒト</t>
    </rPh>
    <rPh sb="2" eb="3">
      <t>クチ</t>
    </rPh>
    <rPh sb="4" eb="5">
      <t>オヨ</t>
    </rPh>
    <rPh sb="8" eb="9">
      <t>ヨ</t>
    </rPh>
    <rPh sb="10" eb="11">
      <t>オビ</t>
    </rPh>
    <rPh sb="12" eb="13">
      <t>カズ</t>
    </rPh>
    <rPh sb="14" eb="17">
      <t>ニホンジン</t>
    </rPh>
    <rPh sb="18" eb="20">
      <t>ガイコク</t>
    </rPh>
    <rPh sb="20" eb="21">
      <t>ジン</t>
    </rPh>
    <phoneticPr fontId="11"/>
  </si>
  <si>
    <t xml:space="preserve">  </t>
    <phoneticPr fontId="11"/>
  </si>
  <si>
    <t>％</t>
    <phoneticPr fontId="11"/>
  </si>
  <si>
    <t>出生者数</t>
    <rPh sb="0" eb="2">
      <t>シュッセイ</t>
    </rPh>
    <rPh sb="2" eb="3">
      <t>シャ</t>
    </rPh>
    <rPh sb="3" eb="4">
      <t>スウ</t>
    </rPh>
    <phoneticPr fontId="11"/>
  </si>
  <si>
    <t>死亡者数</t>
    <rPh sb="0" eb="2">
      <t>シボウ</t>
    </rPh>
    <rPh sb="2" eb="3">
      <t>シャ</t>
    </rPh>
    <rPh sb="3" eb="4">
      <t>スウ</t>
    </rPh>
    <phoneticPr fontId="11"/>
  </si>
  <si>
    <t>平成２９年４月３０日現在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</si>
  <si>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平成27年国勢調査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</si>
  <si>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</si>
  <si>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</si>
  <si>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</si>
  <si>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平成２９年５月３１日現在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</si>
  <si>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</si>
  <si>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</si>
  <si>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</si>
  <si>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平成２９年６月３０日現在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</si>
  <si>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</si>
  <si>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</si>
  <si>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</si>
  <si>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平成２９年７月３１日現在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</si>
  <si>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</si>
  <si>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</si>
  <si>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</si>
  <si>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平成２９年８月３１日現在</t>
    <rPh sb="0" eb="2">
      <t>ヘイセイ</t>
    </rPh>
    <rPh sb="4" eb="5">
      <t>ネン</t>
    </rPh>
    <rPh sb="9" eb="10">
      <t>ニチ</t>
    </rPh>
    <rPh sb="10" eb="12">
      <t>ゲンザイ</t>
    </rPh>
    <phoneticPr fontId="11"/>
  </si>
  <si>
    <t>ｋ㎡</t>
    <phoneticPr fontId="11"/>
  </si>
  <si>
    <t>平成22年国勢調査</t>
    <rPh sb="0" eb="2">
      <t>ヘイセイ</t>
    </rPh>
    <rPh sb="4" eb="5">
      <t>ネン</t>
    </rPh>
    <rPh sb="5" eb="7">
      <t>コクセイ</t>
    </rPh>
    <rPh sb="7" eb="9">
      <t>チョウサ</t>
    </rPh>
    <phoneticPr fontId="11"/>
  </si>
  <si>
    <t>％</t>
    <phoneticPr fontId="11"/>
  </si>
  <si>
    <t xml:space="preserve">  </t>
    <phoneticPr fontId="11"/>
  </si>
  <si>
    <t>平成２９年９月３０日現在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</si>
  <si>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</si>
  <si>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</si>
  <si>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</si>
  <si>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平成２９年10月３1日現在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</si>
  <si>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</si>
  <si>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</si>
  <si>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</si>
  <si>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平成２９年11月３0日現在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</si>
  <si>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</si>
  <si>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</si>
  <si>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</si>
  <si>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平成２９年12月３1日現在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</si>
  <si>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</si>
  <si>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</si>
  <si>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</si>
  <si>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平成３０年1月３1日現在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</si>
  <si>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</si>
  <si>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</si>
  <si>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</si>
  <si>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平成３０年２月２８日現在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</si>
  <si>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</si>
  <si>
    <t>％</t>
    <phoneticPr fontId="11"/>
  </si>
  <si>
    <t xml:space="preserve">  </t>
    <phoneticPr fontId="11"/>
  </si>
  <si>
    <t>平成３０年３月３１日現在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11"/>
  </si>
  <si>
    <t>ｋ㎡</t>
    <phoneticPr fontId="11"/>
  </si>
</sst>
</file>

<file path=xl/styles.xml><?xml version="1.0" encoding="utf-8"?>
<styleSheet xmlns="http://schemas.openxmlformats.org/spreadsheetml/2006/main">
  <numFmts count="1">
    <numFmt numFmtId="176" formatCode="#,##0;&quot;▲ &quot;#,##0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38" fontId="13" fillId="0" borderId="0" xfId="2" applyFont="1">
      <alignment vertical="center"/>
    </xf>
    <xf numFmtId="38" fontId="14" fillId="0" borderId="0" xfId="2" applyFont="1" applyAlignment="1">
      <alignment horizontal="right" vertical="center"/>
    </xf>
    <xf numFmtId="38" fontId="15" fillId="0" borderId="0" xfId="2" applyFont="1" applyAlignment="1">
      <alignment horizontal="center" vertical="center"/>
    </xf>
    <xf numFmtId="38" fontId="15" fillId="0" borderId="0" xfId="2" applyFont="1">
      <alignment vertical="center"/>
    </xf>
    <xf numFmtId="38" fontId="15" fillId="0" borderId="1" xfId="2" applyFont="1" applyBorder="1">
      <alignment vertical="center"/>
    </xf>
    <xf numFmtId="10" fontId="15" fillId="0" borderId="1" xfId="2" applyNumberFormat="1" applyFont="1" applyBorder="1">
      <alignment vertical="center"/>
    </xf>
    <xf numFmtId="38" fontId="13" fillId="0" borderId="0" xfId="2" applyFont="1" applyAlignment="1">
      <alignment vertical="center"/>
    </xf>
    <xf numFmtId="38" fontId="13" fillId="0" borderId="0" xfId="2" applyFont="1" applyAlignment="1">
      <alignment horizontal="left" vertical="center" indent="1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center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6" fillId="0" borderId="0" xfId="2" applyFont="1">
      <alignment vertical="center"/>
    </xf>
    <xf numFmtId="38" fontId="17" fillId="0" borderId="0" xfId="2" applyFont="1">
      <alignment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5" fillId="0" borderId="1" xfId="2" applyFont="1" applyBorder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left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38" fontId="15" fillId="0" borderId="1" xfId="2" applyFont="1" applyBorder="1" applyAlignment="1">
      <alignment horizontal="center" vertical="center"/>
    </xf>
    <xf numFmtId="38" fontId="17" fillId="0" borderId="0" xfId="2" applyFont="1" applyAlignment="1">
      <alignment horizontal="center" vertical="center"/>
    </xf>
    <xf numFmtId="38" fontId="12" fillId="0" borderId="0" xfId="2" applyFont="1" applyAlignment="1">
      <alignment horizontal="center" vertical="center"/>
    </xf>
    <xf numFmtId="38" fontId="13" fillId="0" borderId="0" xfId="2" applyFont="1" applyAlignment="1">
      <alignment horizontal="center" vertical="center"/>
    </xf>
    <xf numFmtId="38" fontId="13" fillId="0" borderId="0" xfId="2" applyFont="1" applyAlignment="1">
      <alignment horizontal="right" vertical="center"/>
    </xf>
    <xf numFmtId="38" fontId="13" fillId="0" borderId="0" xfId="2" applyFont="1" applyAlignment="1">
      <alignment horizontal="left" vertical="center"/>
    </xf>
    <xf numFmtId="40" fontId="13" fillId="0" borderId="0" xfId="2" applyNumberFormat="1" applyFont="1" applyAlignment="1">
      <alignment horizontal="right" vertical="center"/>
    </xf>
    <xf numFmtId="38" fontId="15" fillId="0" borderId="6" xfId="2" applyFont="1" applyBorder="1" applyAlignment="1">
      <alignment horizontal="center" vertical="center"/>
    </xf>
    <xf numFmtId="38" fontId="15" fillId="0" borderId="13" xfId="2" applyFont="1" applyBorder="1" applyAlignment="1">
      <alignment horizontal="center" vertical="center"/>
    </xf>
    <xf numFmtId="38" fontId="15" fillId="0" borderId="14" xfId="2" applyFont="1" applyBorder="1" applyAlignment="1">
      <alignment horizontal="center" vertical="center"/>
    </xf>
    <xf numFmtId="38" fontId="15" fillId="0" borderId="1" xfId="2" applyFont="1" applyBorder="1" applyAlignment="1">
      <alignment horizontal="center" vertical="center"/>
    </xf>
    <xf numFmtId="38" fontId="15" fillId="0" borderId="5" xfId="2" applyFont="1" applyBorder="1" applyAlignment="1">
      <alignment horizontal="right" vertical="center"/>
    </xf>
    <xf numFmtId="38" fontId="15" fillId="0" borderId="7" xfId="2" applyFont="1" applyBorder="1" applyAlignment="1">
      <alignment horizontal="left" vertical="center"/>
    </xf>
    <xf numFmtId="38" fontId="15" fillId="0" borderId="0" xfId="2" applyFont="1" applyBorder="1" applyAlignment="1">
      <alignment horizontal="left" vertical="center"/>
    </xf>
    <xf numFmtId="38" fontId="15" fillId="0" borderId="9" xfId="2" applyFont="1" applyBorder="1" applyAlignment="1">
      <alignment horizontal="left" vertical="center"/>
    </xf>
    <xf numFmtId="38" fontId="15" fillId="0" borderId="7" xfId="2" applyFont="1" applyBorder="1" applyAlignment="1">
      <alignment horizontal="right" vertical="center"/>
    </xf>
    <xf numFmtId="38" fontId="15" fillId="0" borderId="0" xfId="2" applyFont="1" applyBorder="1" applyAlignment="1">
      <alignment horizontal="right" vertical="center"/>
    </xf>
    <xf numFmtId="38" fontId="15" fillId="0" borderId="9" xfId="2" applyFont="1" applyBorder="1" applyAlignment="1">
      <alignment horizontal="right" vertical="center"/>
    </xf>
    <xf numFmtId="38" fontId="15" fillId="0" borderId="4" xfId="2" applyFont="1" applyBorder="1" applyAlignment="1">
      <alignment horizontal="right" vertical="center"/>
    </xf>
    <xf numFmtId="38" fontId="15" fillId="0" borderId="10" xfId="2" applyFont="1" applyBorder="1" applyAlignment="1">
      <alignment horizontal="right" vertical="center"/>
    </xf>
    <xf numFmtId="38" fontId="15" fillId="0" borderId="11" xfId="2" applyFont="1" applyBorder="1" applyAlignment="1">
      <alignment horizontal="right" vertical="center"/>
    </xf>
    <xf numFmtId="38" fontId="15" fillId="0" borderId="12" xfId="2" applyFont="1" applyBorder="1" applyAlignment="1">
      <alignment horizontal="right" vertical="center"/>
    </xf>
    <xf numFmtId="38" fontId="15" fillId="0" borderId="10" xfId="2" applyFont="1" applyBorder="1" applyAlignment="1">
      <alignment horizontal="left" vertical="center"/>
    </xf>
    <xf numFmtId="38" fontId="15" fillId="0" borderId="11" xfId="2" applyFont="1" applyBorder="1" applyAlignment="1">
      <alignment horizontal="left" vertical="center"/>
    </xf>
    <xf numFmtId="38" fontId="15" fillId="0" borderId="12" xfId="2" applyFont="1" applyBorder="1" applyAlignment="1">
      <alignment horizontal="left" vertical="center"/>
    </xf>
    <xf numFmtId="38" fontId="15" fillId="0" borderId="2" xfId="2" applyFont="1" applyBorder="1" applyAlignment="1">
      <alignment horizontal="right" vertical="center"/>
    </xf>
    <xf numFmtId="176" fontId="13" fillId="0" borderId="0" xfId="2" applyNumberFormat="1" applyFont="1" applyAlignment="1">
      <alignment horizontal="right" vertical="center" shrinkToFit="1"/>
    </xf>
    <xf numFmtId="176" fontId="13" fillId="0" borderId="0" xfId="2" applyNumberFormat="1" applyFont="1" applyAlignment="1">
      <alignment horizontal="right" vertical="center"/>
    </xf>
    <xf numFmtId="38" fontId="15" fillId="0" borderId="7" xfId="2" applyNumberFormat="1" applyFont="1" applyBorder="1" applyAlignment="1">
      <alignment horizontal="right" vertical="center"/>
    </xf>
    <xf numFmtId="38" fontId="15" fillId="0" borderId="8" xfId="2" applyFont="1" applyBorder="1" applyAlignment="1">
      <alignment horizontal="left" vertical="center"/>
    </xf>
    <xf numFmtId="38" fontId="15" fillId="0" borderId="3" xfId="2" applyFont="1" applyBorder="1" applyAlignment="1">
      <alignment horizontal="left" vertical="center"/>
    </xf>
    <xf numFmtId="38" fontId="15" fillId="0" borderId="15" xfId="2" applyFont="1" applyBorder="1" applyAlignment="1">
      <alignment horizontal="left" vertical="center"/>
    </xf>
    <xf numFmtId="38" fontId="15" fillId="0" borderId="8" xfId="2" applyFont="1" applyBorder="1" applyAlignment="1">
      <alignment horizontal="right" vertical="center"/>
    </xf>
    <xf numFmtId="38" fontId="15" fillId="0" borderId="3" xfId="2" applyFont="1" applyBorder="1" applyAlignment="1">
      <alignment horizontal="right" vertical="center"/>
    </xf>
    <xf numFmtId="38" fontId="15" fillId="0" borderId="15" xfId="2" applyFont="1" applyBorder="1" applyAlignment="1">
      <alignment horizontal="right" vertical="center"/>
    </xf>
    <xf numFmtId="0" fontId="13" fillId="0" borderId="0" xfId="1" applyNumberFormat="1" applyFont="1" applyAlignment="1">
      <alignment horizontal="right" vertical="center"/>
    </xf>
  </cellXfs>
  <cellStyles count="54">
    <cellStyle name="パーセント" xfId="1" builtinId="5"/>
    <cellStyle name="桁区切り" xfId="2" builtinId="6"/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15" xfId="15"/>
    <cellStyle name="標準 16" xfId="16"/>
    <cellStyle name="標準 17" xfId="17"/>
    <cellStyle name="標準 18" xfId="18"/>
    <cellStyle name="標準 19" xfId="19"/>
    <cellStyle name="標準 2" xfId="3"/>
    <cellStyle name="標準 20" xfId="20"/>
    <cellStyle name="標準 21" xfId="21"/>
    <cellStyle name="標準 22" xfId="23"/>
    <cellStyle name="標準 23" xfId="24"/>
    <cellStyle name="標準 24" xfId="25"/>
    <cellStyle name="標準 25" xfId="26"/>
    <cellStyle name="標準 26" xfId="27"/>
    <cellStyle name="標準 27" xfId="28"/>
    <cellStyle name="標準 28" xfId="29"/>
    <cellStyle name="標準 29" xfId="30"/>
    <cellStyle name="標準 3" xfId="4"/>
    <cellStyle name="標準 30" xfId="31"/>
    <cellStyle name="標準 31" xfId="32"/>
    <cellStyle name="標準 32" xfId="33"/>
    <cellStyle name="標準 33" xfId="34"/>
    <cellStyle name="標準 34" xfId="35"/>
    <cellStyle name="標準 35" xfId="36"/>
    <cellStyle name="標準 36" xfId="37"/>
    <cellStyle name="標準 37" xfId="38"/>
    <cellStyle name="標準 38" xfId="39"/>
    <cellStyle name="標準 39" xfId="40"/>
    <cellStyle name="標準 4" xfId="5"/>
    <cellStyle name="標準 40" xfId="41"/>
    <cellStyle name="標準 41" xfId="42"/>
    <cellStyle name="標準 42" xfId="43"/>
    <cellStyle name="標準 43" xfId="44"/>
    <cellStyle name="標準 44" xfId="45"/>
    <cellStyle name="標準 45" xfId="46"/>
    <cellStyle name="標準 46" xfId="47"/>
    <cellStyle name="標準 47" xfId="48"/>
    <cellStyle name="標準 48" xfId="49"/>
    <cellStyle name="標準 49" xfId="50"/>
    <cellStyle name="標準 5" xfId="6"/>
    <cellStyle name="標準 50" xfId="51"/>
    <cellStyle name="標準 51" xfId="52"/>
    <cellStyle name="標準 52" xfId="53"/>
    <cellStyle name="標準 6" xfId="7"/>
    <cellStyle name="標準 7" xfId="8"/>
    <cellStyle name="標準 8" xfId="9"/>
    <cellStyle name="標準 9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427\AppData\Local\Microsoft\Windows\Temporary%20Internet%20Files\Content.IE5\IVL8GXXL\&#20154;&#21475;&#21450;&#12403;&#19990;&#24111;&#25968;(H29&#24180;&#2423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427\AppData\Local\Microsoft\Windows\Temporary%20Internet%20Files\Content.IE5\1GVTGPWP\&#20154;&#21475;&#21450;&#12403;&#19990;&#24111;&#25968;(H29&#24180;&#2423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6427\AppData\Local\Microsoft\Windows\Temporary%20Internet%20Files\Content.IE5\7Y8AYKTH\&#20154;&#21475;&#21450;&#12403;&#19990;&#24111;&#25968;(H29&#24180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Ｈ30.３(日外別) "/>
      <sheetName val="Ｈ30.２(日外別) "/>
      <sheetName val="Ｈ30.２"/>
      <sheetName val="Ｈ30.1(日外別) "/>
      <sheetName val="Ｈ30.1 "/>
      <sheetName val="Ｈ29.12(日外別) "/>
      <sheetName val="Ｈ29.12"/>
      <sheetName val="Ｈ29.11(日外別) "/>
      <sheetName val="Ｈ29.11"/>
      <sheetName val="Ｈ29.10(日外別) "/>
      <sheetName val="Ｈ29.10"/>
      <sheetName val="Ｈ29.9(日外別) "/>
      <sheetName val="Ｈ29.9"/>
      <sheetName val="Ｈ29.8(日外別) "/>
      <sheetName val="Ｈ29.8"/>
      <sheetName val="Ｈ29.7(日外別) "/>
      <sheetName val="Ｈ29.7"/>
      <sheetName val="Ｈ29.6(日外別) "/>
      <sheetName val="Ｈ29.6"/>
      <sheetName val="Ｈ29.5(日外別) "/>
      <sheetName val="Ｈ29.5"/>
      <sheetName val="Ｈ29.4(日外別)"/>
      <sheetName val="Ｈ29.4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1">
          <cell r="AA31">
            <v>12546</v>
          </cell>
          <cell r="AM31">
            <v>26314</v>
          </cell>
        </row>
      </sheetData>
      <sheetData sheetId="9"/>
      <sheetData sheetId="10">
        <row r="31">
          <cell r="AA31">
            <v>12548</v>
          </cell>
          <cell r="AM31">
            <v>26343</v>
          </cell>
        </row>
      </sheetData>
      <sheetData sheetId="11"/>
      <sheetData sheetId="12"/>
      <sheetData sheetId="13"/>
      <sheetData sheetId="14"/>
      <sheetData sheetId="15"/>
      <sheetData sheetId="16">
        <row r="31">
          <cell r="AA31">
            <v>12558</v>
          </cell>
          <cell r="AM31">
            <v>26425</v>
          </cell>
        </row>
      </sheetData>
      <sheetData sheetId="17"/>
      <sheetData sheetId="18">
        <row r="31">
          <cell r="AA31">
            <v>12566</v>
          </cell>
          <cell r="AM31">
            <v>26440</v>
          </cell>
        </row>
      </sheetData>
      <sheetData sheetId="19"/>
      <sheetData sheetId="20">
        <row r="31">
          <cell r="AA31">
            <v>12576</v>
          </cell>
          <cell r="AM31">
            <v>26465</v>
          </cell>
        </row>
      </sheetData>
      <sheetData sheetId="21"/>
      <sheetData sheetId="22">
        <row r="31">
          <cell r="AA31">
            <v>12599</v>
          </cell>
          <cell r="AM31">
            <v>26514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Ｈ29.9(日外別) "/>
      <sheetName val="Ｈ29.8(日外別) "/>
      <sheetName val="Ｈ29.8"/>
      <sheetName val="Ｈ29.7(日外別) "/>
      <sheetName val="Ｈ29.7"/>
      <sheetName val="Ｈ29.6(日外別) "/>
      <sheetName val="Ｈ29.6"/>
      <sheetName val="Ｈ29.5(日外別) "/>
      <sheetName val="Ｈ29.5"/>
      <sheetName val="Ｈ29.4(日外別)"/>
      <sheetName val="Ｈ29.4"/>
      <sheetName val="Sheet3"/>
    </sheetNames>
    <sheetDataSet>
      <sheetData sheetId="0"/>
      <sheetData sheetId="1"/>
      <sheetData sheetId="2">
        <row r="31">
          <cell r="AA31">
            <v>12556</v>
          </cell>
          <cell r="AM31">
            <v>26411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Ｈ30.1(日外別) "/>
      <sheetName val="Ｈ29.12(日外別) "/>
      <sheetName val="Ｈ29.12"/>
      <sheetName val="Ｈ29.11(日外別) "/>
      <sheetName val="Ｈ29.11"/>
      <sheetName val="Ｈ29.10(日外別) "/>
      <sheetName val="Ｈ29.10"/>
      <sheetName val="Ｈ29.9(日外別) "/>
      <sheetName val="Ｈ29.9"/>
      <sheetName val="Ｈ29.8(日外別) "/>
      <sheetName val="Ｈ29.8"/>
      <sheetName val="Ｈ29.7(日外別) "/>
      <sheetName val="Ｈ29.7"/>
      <sheetName val="Ｈ29.6(日外別) "/>
      <sheetName val="Ｈ29.6"/>
      <sheetName val="Ｈ29.5(日外別) "/>
      <sheetName val="Ｈ29.5"/>
      <sheetName val="Ｈ29.4(日外別)"/>
      <sheetName val="Ｈ29.4"/>
      <sheetName val="Sheet3"/>
    </sheetNames>
    <sheetDataSet>
      <sheetData sheetId="0"/>
      <sheetData sheetId="1"/>
      <sheetData sheetId="2">
        <row r="31">
          <cell r="AA31">
            <v>12518</v>
          </cell>
          <cell r="AM31">
            <v>26270</v>
          </cell>
        </row>
      </sheetData>
      <sheetData sheetId="3"/>
      <sheetData sheetId="4"/>
      <sheetData sheetId="5"/>
      <sheetData sheetId="6"/>
      <sheetData sheetId="7"/>
      <sheetData sheetId="8">
        <row r="31">
          <cell r="AA31">
            <v>12559</v>
          </cell>
          <cell r="AM31">
            <v>26385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workbookViewId="0">
      <selection activeCell="B1" sqref="B1:AP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0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17"/>
      <c r="H3" s="17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16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  <c r="AR3" s="16"/>
    </row>
    <row r="4" spans="2:44" ht="18.75" customHeight="1">
      <c r="D4" s="16"/>
      <c r="H4" s="7"/>
      <c r="I4" s="66" t="s">
        <v>62</v>
      </c>
      <c r="J4" s="66"/>
      <c r="K4" s="66"/>
      <c r="L4" s="66">
        <v>11204</v>
      </c>
      <c r="M4" s="66"/>
      <c r="N4" s="66"/>
      <c r="O4" s="18"/>
      <c r="P4" s="18"/>
      <c r="Q4" s="67" t="s">
        <v>63</v>
      </c>
      <c r="R4" s="67"/>
      <c r="S4" s="67"/>
      <c r="T4" s="68">
        <v>118.23</v>
      </c>
      <c r="U4" s="68"/>
      <c r="V4" s="68"/>
      <c r="W4" s="68"/>
      <c r="X4" s="18" t="s">
        <v>73</v>
      </c>
      <c r="Y4" s="18"/>
      <c r="Z4" s="18"/>
      <c r="AF4" s="4"/>
      <c r="AH4" s="16"/>
      <c r="AK4" s="17"/>
      <c r="AL4" s="16"/>
      <c r="AM4" s="18"/>
      <c r="AP4" s="17"/>
      <c r="AR4" s="16"/>
    </row>
    <row r="5" spans="2:44" ht="18.75" customHeight="1">
      <c r="Z5" s="10"/>
      <c r="AA5" s="10"/>
      <c r="AB5" s="10"/>
      <c r="AC5" s="10"/>
      <c r="AD5" s="66" t="s">
        <v>71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1732</v>
      </c>
      <c r="G8" s="82"/>
      <c r="H8" s="83"/>
      <c r="I8" s="81">
        <v>1832</v>
      </c>
      <c r="J8" s="82"/>
      <c r="K8" s="83"/>
      <c r="L8" s="81">
        <v>2018</v>
      </c>
      <c r="M8" s="82"/>
      <c r="N8" s="83"/>
      <c r="O8" s="81">
        <f t="shared" ref="O8:O32" si="0">I8+L8</f>
        <v>3850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485</v>
      </c>
      <c r="AB8" s="82"/>
      <c r="AC8" s="82"/>
      <c r="AD8" s="82"/>
      <c r="AE8" s="81">
        <v>546</v>
      </c>
      <c r="AF8" s="82"/>
      <c r="AG8" s="82"/>
      <c r="AH8" s="83"/>
      <c r="AI8" s="82">
        <v>593</v>
      </c>
      <c r="AJ8" s="82"/>
      <c r="AK8" s="82"/>
      <c r="AL8" s="83"/>
      <c r="AM8" s="73">
        <f t="shared" ref="AM8:AM30" si="1">AE8+AI8</f>
        <v>1139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99</v>
      </c>
      <c r="G9" s="78"/>
      <c r="H9" s="79"/>
      <c r="I9" s="77">
        <v>92</v>
      </c>
      <c r="J9" s="78"/>
      <c r="K9" s="79"/>
      <c r="L9" s="77">
        <v>76</v>
      </c>
      <c r="M9" s="78"/>
      <c r="N9" s="79"/>
      <c r="O9" s="77">
        <f t="shared" si="0"/>
        <v>168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61</v>
      </c>
      <c r="AB9" s="78"/>
      <c r="AC9" s="78"/>
      <c r="AD9" s="79"/>
      <c r="AE9" s="77">
        <v>65</v>
      </c>
      <c r="AF9" s="78"/>
      <c r="AG9" s="78"/>
      <c r="AH9" s="79"/>
      <c r="AI9" s="78">
        <v>71</v>
      </c>
      <c r="AJ9" s="78"/>
      <c r="AK9" s="78"/>
      <c r="AL9" s="79"/>
      <c r="AM9" s="80">
        <f t="shared" si="1"/>
        <v>136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227</v>
      </c>
      <c r="G10" s="78"/>
      <c r="H10" s="79"/>
      <c r="I10" s="77">
        <v>205</v>
      </c>
      <c r="J10" s="78"/>
      <c r="K10" s="79"/>
      <c r="L10" s="77">
        <v>223</v>
      </c>
      <c r="M10" s="78"/>
      <c r="N10" s="79"/>
      <c r="O10" s="77">
        <f t="shared" si="0"/>
        <v>428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285</v>
      </c>
      <c r="AB10" s="78"/>
      <c r="AC10" s="78"/>
      <c r="AD10" s="79"/>
      <c r="AE10" s="77">
        <v>299</v>
      </c>
      <c r="AF10" s="78"/>
      <c r="AG10" s="78"/>
      <c r="AH10" s="79"/>
      <c r="AI10" s="78">
        <v>324</v>
      </c>
      <c r="AJ10" s="78"/>
      <c r="AK10" s="78"/>
      <c r="AL10" s="79"/>
      <c r="AM10" s="80">
        <f t="shared" si="1"/>
        <v>623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105</v>
      </c>
      <c r="G11" s="78"/>
      <c r="H11" s="79"/>
      <c r="I11" s="77">
        <v>101</v>
      </c>
      <c r="J11" s="78"/>
      <c r="K11" s="79"/>
      <c r="L11" s="77">
        <v>120</v>
      </c>
      <c r="M11" s="78"/>
      <c r="N11" s="79"/>
      <c r="O11" s="77">
        <f t="shared" si="0"/>
        <v>221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438</v>
      </c>
      <c r="AB11" s="78"/>
      <c r="AC11" s="78"/>
      <c r="AD11" s="79"/>
      <c r="AE11" s="77">
        <v>483</v>
      </c>
      <c r="AF11" s="78"/>
      <c r="AG11" s="78"/>
      <c r="AH11" s="79"/>
      <c r="AI11" s="78">
        <v>542</v>
      </c>
      <c r="AJ11" s="78"/>
      <c r="AK11" s="78"/>
      <c r="AL11" s="79"/>
      <c r="AM11" s="80">
        <f t="shared" si="1"/>
        <v>1025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148</v>
      </c>
      <c r="G12" s="78"/>
      <c r="H12" s="79"/>
      <c r="I12" s="77">
        <v>160</v>
      </c>
      <c r="J12" s="78"/>
      <c r="K12" s="79"/>
      <c r="L12" s="77">
        <v>160</v>
      </c>
      <c r="M12" s="78"/>
      <c r="N12" s="79"/>
      <c r="O12" s="77">
        <f t="shared" si="0"/>
        <v>320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177</v>
      </c>
      <c r="AB12" s="78"/>
      <c r="AC12" s="78"/>
      <c r="AD12" s="79"/>
      <c r="AE12" s="77">
        <v>177</v>
      </c>
      <c r="AF12" s="78"/>
      <c r="AG12" s="78"/>
      <c r="AH12" s="79"/>
      <c r="AI12" s="78">
        <v>199</v>
      </c>
      <c r="AJ12" s="78"/>
      <c r="AK12" s="78"/>
      <c r="AL12" s="79"/>
      <c r="AM12" s="80">
        <f t="shared" si="1"/>
        <v>376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86</v>
      </c>
      <c r="G13" s="78"/>
      <c r="H13" s="79"/>
      <c r="I13" s="77">
        <v>81</v>
      </c>
      <c r="J13" s="78"/>
      <c r="K13" s="79"/>
      <c r="L13" s="77">
        <v>87</v>
      </c>
      <c r="M13" s="78"/>
      <c r="N13" s="79"/>
      <c r="O13" s="77">
        <f t="shared" si="0"/>
        <v>168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134</v>
      </c>
      <c r="AB13" s="78"/>
      <c r="AC13" s="78"/>
      <c r="AD13" s="79"/>
      <c r="AE13" s="77">
        <v>138</v>
      </c>
      <c r="AF13" s="78"/>
      <c r="AG13" s="78"/>
      <c r="AH13" s="79"/>
      <c r="AI13" s="78">
        <v>141</v>
      </c>
      <c r="AJ13" s="78"/>
      <c r="AK13" s="78"/>
      <c r="AL13" s="79"/>
      <c r="AM13" s="80">
        <f t="shared" si="1"/>
        <v>279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8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1445</v>
      </c>
      <c r="AB14" s="78"/>
      <c r="AC14" s="78"/>
      <c r="AD14" s="79"/>
      <c r="AE14" s="77">
        <v>1427</v>
      </c>
      <c r="AF14" s="78"/>
      <c r="AG14" s="78"/>
      <c r="AH14" s="79"/>
      <c r="AI14" s="78">
        <v>1588</v>
      </c>
      <c r="AJ14" s="78"/>
      <c r="AK14" s="78"/>
      <c r="AL14" s="79"/>
      <c r="AM14" s="80">
        <f t="shared" si="1"/>
        <v>3015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256</v>
      </c>
      <c r="G15" s="78"/>
      <c r="H15" s="79"/>
      <c r="I15" s="77">
        <v>265</v>
      </c>
      <c r="J15" s="78"/>
      <c r="K15" s="79"/>
      <c r="L15" s="77">
        <v>304</v>
      </c>
      <c r="M15" s="78"/>
      <c r="N15" s="79"/>
      <c r="O15" s="77">
        <f t="shared" si="0"/>
        <v>569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10</v>
      </c>
      <c r="AB15" s="78"/>
      <c r="AC15" s="78"/>
      <c r="AD15" s="79"/>
      <c r="AE15" s="77">
        <v>4</v>
      </c>
      <c r="AF15" s="78"/>
      <c r="AG15" s="78"/>
      <c r="AH15" s="79"/>
      <c r="AI15" s="78">
        <v>12</v>
      </c>
      <c r="AJ15" s="78"/>
      <c r="AK15" s="78"/>
      <c r="AL15" s="79"/>
      <c r="AM15" s="80">
        <f t="shared" si="1"/>
        <v>16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230</v>
      </c>
      <c r="J16" s="78"/>
      <c r="K16" s="79"/>
      <c r="L16" s="77">
        <v>261</v>
      </c>
      <c r="M16" s="78"/>
      <c r="N16" s="79"/>
      <c r="O16" s="77">
        <f t="shared" si="0"/>
        <v>491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58</v>
      </c>
      <c r="AB16" s="78"/>
      <c r="AC16" s="78"/>
      <c r="AD16" s="79"/>
      <c r="AE16" s="77">
        <v>46</v>
      </c>
      <c r="AF16" s="78"/>
      <c r="AG16" s="78"/>
      <c r="AH16" s="79"/>
      <c r="AI16" s="78">
        <v>59</v>
      </c>
      <c r="AJ16" s="78"/>
      <c r="AK16" s="78"/>
      <c r="AL16" s="79"/>
      <c r="AM16" s="80">
        <f t="shared" si="1"/>
        <v>105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105</v>
      </c>
      <c r="G17" s="78"/>
      <c r="H17" s="79"/>
      <c r="I17" s="77">
        <v>144</v>
      </c>
      <c r="J17" s="78"/>
      <c r="K17" s="79"/>
      <c r="L17" s="77">
        <v>172</v>
      </c>
      <c r="M17" s="78"/>
      <c r="N17" s="79"/>
      <c r="O17" s="77">
        <f t="shared" si="0"/>
        <v>316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270</v>
      </c>
      <c r="AB17" s="78"/>
      <c r="AC17" s="78"/>
      <c r="AD17" s="79"/>
      <c r="AE17" s="77">
        <v>235</v>
      </c>
      <c r="AF17" s="78"/>
      <c r="AG17" s="78"/>
      <c r="AH17" s="79"/>
      <c r="AI17" s="78">
        <v>293</v>
      </c>
      <c r="AJ17" s="78"/>
      <c r="AK17" s="78"/>
      <c r="AL17" s="79"/>
      <c r="AM17" s="80">
        <f t="shared" si="1"/>
        <v>528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149</v>
      </c>
      <c r="G18" s="78"/>
      <c r="H18" s="79"/>
      <c r="I18" s="77">
        <v>171</v>
      </c>
      <c r="J18" s="78"/>
      <c r="K18" s="79"/>
      <c r="L18" s="77">
        <v>195</v>
      </c>
      <c r="M18" s="78"/>
      <c r="N18" s="79"/>
      <c r="O18" s="77">
        <f t="shared" si="0"/>
        <v>366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248</v>
      </c>
      <c r="AB18" s="78"/>
      <c r="AC18" s="78"/>
      <c r="AD18" s="79"/>
      <c r="AE18" s="77">
        <v>201</v>
      </c>
      <c r="AF18" s="78"/>
      <c r="AG18" s="78"/>
      <c r="AH18" s="79"/>
      <c r="AI18" s="78">
        <v>215</v>
      </c>
      <c r="AJ18" s="78"/>
      <c r="AK18" s="78"/>
      <c r="AL18" s="79"/>
      <c r="AM18" s="80">
        <f t="shared" si="1"/>
        <v>416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158</v>
      </c>
      <c r="G19" s="78"/>
      <c r="H19" s="79"/>
      <c r="I19" s="77">
        <v>146</v>
      </c>
      <c r="J19" s="78"/>
      <c r="K19" s="79"/>
      <c r="L19" s="77">
        <v>167</v>
      </c>
      <c r="M19" s="78"/>
      <c r="N19" s="79"/>
      <c r="O19" s="77">
        <f t="shared" si="0"/>
        <v>313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74</v>
      </c>
      <c r="AB19" s="78"/>
      <c r="AC19" s="78"/>
      <c r="AD19" s="79"/>
      <c r="AE19" s="77">
        <v>53</v>
      </c>
      <c r="AF19" s="78"/>
      <c r="AG19" s="78"/>
      <c r="AH19" s="79"/>
      <c r="AI19" s="78">
        <v>68</v>
      </c>
      <c r="AJ19" s="78"/>
      <c r="AK19" s="78"/>
      <c r="AL19" s="79"/>
      <c r="AM19" s="80">
        <f t="shared" si="1"/>
        <v>121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79</v>
      </c>
      <c r="G20" s="78"/>
      <c r="H20" s="79"/>
      <c r="I20" s="77">
        <v>76</v>
      </c>
      <c r="J20" s="78"/>
      <c r="K20" s="79"/>
      <c r="L20" s="77">
        <v>73</v>
      </c>
      <c r="M20" s="78"/>
      <c r="N20" s="79"/>
      <c r="O20" s="77">
        <f t="shared" si="0"/>
        <v>149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123</v>
      </c>
      <c r="AB20" s="78"/>
      <c r="AC20" s="78"/>
      <c r="AD20" s="79"/>
      <c r="AE20" s="77">
        <v>109</v>
      </c>
      <c r="AF20" s="78"/>
      <c r="AG20" s="78"/>
      <c r="AH20" s="79"/>
      <c r="AI20" s="78">
        <v>137</v>
      </c>
      <c r="AJ20" s="78"/>
      <c r="AK20" s="78"/>
      <c r="AL20" s="79"/>
      <c r="AM20" s="80">
        <f t="shared" si="1"/>
        <v>246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74</v>
      </c>
      <c r="G21" s="78"/>
      <c r="H21" s="79"/>
      <c r="I21" s="77">
        <v>49</v>
      </c>
      <c r="J21" s="78"/>
      <c r="K21" s="79"/>
      <c r="L21" s="77">
        <v>66</v>
      </c>
      <c r="M21" s="78"/>
      <c r="N21" s="79"/>
      <c r="O21" s="77">
        <f t="shared" si="0"/>
        <v>115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131</v>
      </c>
      <c r="AB21" s="78"/>
      <c r="AC21" s="78"/>
      <c r="AD21" s="79"/>
      <c r="AE21" s="77">
        <v>120</v>
      </c>
      <c r="AF21" s="78"/>
      <c r="AG21" s="78"/>
      <c r="AH21" s="79"/>
      <c r="AI21" s="78">
        <v>142</v>
      </c>
      <c r="AJ21" s="78"/>
      <c r="AK21" s="78"/>
      <c r="AL21" s="79"/>
      <c r="AM21" s="80">
        <f t="shared" si="1"/>
        <v>262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42</v>
      </c>
      <c r="G22" s="78"/>
      <c r="H22" s="79"/>
      <c r="I22" s="77">
        <v>42</v>
      </c>
      <c r="J22" s="78"/>
      <c r="K22" s="79"/>
      <c r="L22" s="77">
        <v>44</v>
      </c>
      <c r="M22" s="78"/>
      <c r="N22" s="79"/>
      <c r="O22" s="77">
        <f t="shared" si="0"/>
        <v>86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253</v>
      </c>
      <c r="AB22" s="78"/>
      <c r="AC22" s="78"/>
      <c r="AD22" s="79"/>
      <c r="AE22" s="77">
        <v>267</v>
      </c>
      <c r="AF22" s="78"/>
      <c r="AG22" s="78"/>
      <c r="AH22" s="79"/>
      <c r="AI22" s="78">
        <v>320</v>
      </c>
      <c r="AJ22" s="78"/>
      <c r="AK22" s="78"/>
      <c r="AL22" s="79"/>
      <c r="AM22" s="80">
        <f t="shared" si="1"/>
        <v>587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198</v>
      </c>
      <c r="G23" s="78"/>
      <c r="H23" s="79"/>
      <c r="I23" s="77">
        <v>174</v>
      </c>
      <c r="J23" s="78"/>
      <c r="K23" s="79"/>
      <c r="L23" s="77">
        <v>195</v>
      </c>
      <c r="M23" s="78"/>
      <c r="N23" s="79"/>
      <c r="O23" s="77">
        <f t="shared" si="0"/>
        <v>369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30</v>
      </c>
      <c r="AB23" s="78"/>
      <c r="AC23" s="78"/>
      <c r="AD23" s="79"/>
      <c r="AE23" s="77">
        <v>20</v>
      </c>
      <c r="AF23" s="78"/>
      <c r="AG23" s="78"/>
      <c r="AH23" s="79"/>
      <c r="AI23" s="78">
        <v>23</v>
      </c>
      <c r="AJ23" s="78"/>
      <c r="AK23" s="78"/>
      <c r="AL23" s="79"/>
      <c r="AM23" s="80">
        <f t="shared" si="1"/>
        <v>43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227</v>
      </c>
      <c r="G24" s="78"/>
      <c r="H24" s="79"/>
      <c r="I24" s="77">
        <v>255</v>
      </c>
      <c r="J24" s="78"/>
      <c r="K24" s="79"/>
      <c r="L24" s="77">
        <v>250</v>
      </c>
      <c r="M24" s="78"/>
      <c r="N24" s="79"/>
      <c r="O24" s="77">
        <f t="shared" si="0"/>
        <v>505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161</v>
      </c>
      <c r="AB24" s="78"/>
      <c r="AC24" s="78"/>
      <c r="AD24" s="79"/>
      <c r="AE24" s="77">
        <v>156</v>
      </c>
      <c r="AF24" s="78"/>
      <c r="AG24" s="78"/>
      <c r="AH24" s="79"/>
      <c r="AI24" s="78">
        <v>153</v>
      </c>
      <c r="AJ24" s="78"/>
      <c r="AK24" s="78"/>
      <c r="AL24" s="79"/>
      <c r="AM24" s="80">
        <f t="shared" si="1"/>
        <v>309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199</v>
      </c>
      <c r="G25" s="78"/>
      <c r="H25" s="79"/>
      <c r="I25" s="77">
        <v>183</v>
      </c>
      <c r="J25" s="78"/>
      <c r="K25" s="79"/>
      <c r="L25" s="77">
        <v>206</v>
      </c>
      <c r="M25" s="78"/>
      <c r="N25" s="79"/>
      <c r="O25" s="77">
        <f t="shared" si="0"/>
        <v>389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241</v>
      </c>
      <c r="AB25" s="78"/>
      <c r="AC25" s="78"/>
      <c r="AD25" s="79"/>
      <c r="AE25" s="77">
        <v>192</v>
      </c>
      <c r="AF25" s="78"/>
      <c r="AG25" s="78"/>
      <c r="AH25" s="79"/>
      <c r="AI25" s="78">
        <v>208</v>
      </c>
      <c r="AJ25" s="78"/>
      <c r="AK25" s="78"/>
      <c r="AL25" s="79"/>
      <c r="AM25" s="80">
        <f t="shared" si="1"/>
        <v>400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184</v>
      </c>
      <c r="G26" s="78"/>
      <c r="H26" s="79"/>
      <c r="I26" s="77">
        <v>176</v>
      </c>
      <c r="J26" s="78"/>
      <c r="K26" s="79"/>
      <c r="L26" s="77">
        <v>212</v>
      </c>
      <c r="M26" s="78"/>
      <c r="N26" s="79"/>
      <c r="O26" s="77">
        <f t="shared" si="0"/>
        <v>388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151</v>
      </c>
      <c r="AF26" s="78"/>
      <c r="AG26" s="78"/>
      <c r="AH26" s="79"/>
      <c r="AI26" s="78">
        <v>169</v>
      </c>
      <c r="AJ26" s="78"/>
      <c r="AK26" s="78"/>
      <c r="AL26" s="79"/>
      <c r="AM26" s="80">
        <f t="shared" si="1"/>
        <v>320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146</v>
      </c>
      <c r="G27" s="78"/>
      <c r="H27" s="79"/>
      <c r="I27" s="77">
        <v>139</v>
      </c>
      <c r="J27" s="78"/>
      <c r="K27" s="79"/>
      <c r="L27" s="77">
        <v>166</v>
      </c>
      <c r="M27" s="78"/>
      <c r="N27" s="79"/>
      <c r="O27" s="77">
        <f t="shared" si="0"/>
        <v>305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192</v>
      </c>
      <c r="AB27" s="78"/>
      <c r="AC27" s="78"/>
      <c r="AD27" s="79"/>
      <c r="AE27" s="77">
        <v>168</v>
      </c>
      <c r="AF27" s="78"/>
      <c r="AG27" s="78"/>
      <c r="AH27" s="79"/>
      <c r="AI27" s="78">
        <v>140</v>
      </c>
      <c r="AJ27" s="78"/>
      <c r="AK27" s="78"/>
      <c r="AL27" s="79"/>
      <c r="AM27" s="80">
        <f t="shared" si="1"/>
        <v>308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71</v>
      </c>
      <c r="M28" s="78"/>
      <c r="N28" s="79"/>
      <c r="O28" s="77">
        <f t="shared" si="0"/>
        <v>127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226</v>
      </c>
      <c r="AB28" s="78"/>
      <c r="AC28" s="78"/>
      <c r="AD28" s="79"/>
      <c r="AE28" s="77">
        <v>197</v>
      </c>
      <c r="AF28" s="78"/>
      <c r="AG28" s="78"/>
      <c r="AH28" s="79"/>
      <c r="AI28" s="78">
        <v>226</v>
      </c>
      <c r="AJ28" s="78"/>
      <c r="AK28" s="78"/>
      <c r="AL28" s="79"/>
      <c r="AM28" s="80">
        <f t="shared" si="1"/>
        <v>423</v>
      </c>
      <c r="AN28" s="80"/>
      <c r="AO28" s="80"/>
      <c r="AP28" s="80"/>
      <c r="AR28" s="11"/>
      <c r="AS28" s="11" t="s">
        <v>49</v>
      </c>
      <c r="AT28" s="11" t="s">
        <v>50</v>
      </c>
      <c r="AU28" s="11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84</v>
      </c>
      <c r="G29" s="78"/>
      <c r="H29" s="79"/>
      <c r="I29" s="77">
        <v>78</v>
      </c>
      <c r="J29" s="78"/>
      <c r="K29" s="79"/>
      <c r="L29" s="77">
        <v>101</v>
      </c>
      <c r="M29" s="78"/>
      <c r="N29" s="79"/>
      <c r="O29" s="77">
        <f t="shared" si="0"/>
        <v>179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224</v>
      </c>
      <c r="AB29" s="78"/>
      <c r="AC29" s="78"/>
      <c r="AD29" s="79"/>
      <c r="AE29" s="77">
        <v>246</v>
      </c>
      <c r="AF29" s="78"/>
      <c r="AG29" s="78"/>
      <c r="AH29" s="79"/>
      <c r="AI29" s="78">
        <v>189</v>
      </c>
      <c r="AJ29" s="78"/>
      <c r="AK29" s="78"/>
      <c r="AL29" s="79"/>
      <c r="AM29" s="80">
        <f t="shared" si="1"/>
        <v>435</v>
      </c>
      <c r="AN29" s="80"/>
      <c r="AO29" s="80"/>
      <c r="AP29" s="80"/>
      <c r="AR29" s="11" t="s">
        <v>1</v>
      </c>
      <c r="AS29" s="5">
        <f>AE31</f>
        <v>12638</v>
      </c>
      <c r="AT29" s="5">
        <v>4337</v>
      </c>
      <c r="AU29" s="6">
        <f>IF(OR(AS29=0,AT29=0),"",ROUNDDOWN(AT29/AS29,4))</f>
        <v>0.34310000000000002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1512</v>
      </c>
      <c r="G30" s="78"/>
      <c r="H30" s="79"/>
      <c r="I30" s="77">
        <v>1595</v>
      </c>
      <c r="J30" s="78"/>
      <c r="K30" s="79"/>
      <c r="L30" s="77">
        <v>1715</v>
      </c>
      <c r="M30" s="78"/>
      <c r="N30" s="79"/>
      <c r="O30" s="77">
        <f t="shared" si="0"/>
        <v>3310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41</v>
      </c>
      <c r="AB30" s="78"/>
      <c r="AC30" s="78"/>
      <c r="AD30" s="79"/>
      <c r="AE30" s="77">
        <v>42</v>
      </c>
      <c r="AF30" s="78"/>
      <c r="AG30" s="78"/>
      <c r="AH30" s="79"/>
      <c r="AI30" s="78">
        <v>47</v>
      </c>
      <c r="AJ30" s="78"/>
      <c r="AK30" s="78"/>
      <c r="AL30" s="79"/>
      <c r="AM30" s="80">
        <f t="shared" si="1"/>
        <v>89</v>
      </c>
      <c r="AN30" s="80"/>
      <c r="AO30" s="80"/>
      <c r="AP30" s="80"/>
      <c r="AR30" s="11" t="s">
        <v>3</v>
      </c>
      <c r="AS30" s="5">
        <f>AI31</f>
        <v>13876</v>
      </c>
      <c r="AT30" s="5">
        <v>5922</v>
      </c>
      <c r="AU30" s="6">
        <f>IF(OR(AS30=0,AT30=0),"",ROUNDDOWN(AT30/AS30,4))</f>
        <v>0.42670000000000002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546</v>
      </c>
      <c r="G31" s="78"/>
      <c r="H31" s="79"/>
      <c r="I31" s="77">
        <v>595</v>
      </c>
      <c r="J31" s="78"/>
      <c r="K31" s="79"/>
      <c r="L31" s="77">
        <v>638</v>
      </c>
      <c r="M31" s="78"/>
      <c r="N31" s="79"/>
      <c r="O31" s="77">
        <f t="shared" si="0"/>
        <v>1233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12599</v>
      </c>
      <c r="AB31" s="78"/>
      <c r="AC31" s="78"/>
      <c r="AD31" s="79"/>
      <c r="AE31" s="77">
        <f>SUM(I8:K32,AE8:AH30)</f>
        <v>12638</v>
      </c>
      <c r="AF31" s="78"/>
      <c r="AG31" s="78"/>
      <c r="AH31" s="79"/>
      <c r="AI31" s="77">
        <f>SUM(L8:N32,AI8:AL30)</f>
        <v>13876</v>
      </c>
      <c r="AJ31" s="78"/>
      <c r="AK31" s="78"/>
      <c r="AL31" s="79"/>
      <c r="AM31" s="80">
        <f>AE31+AI31</f>
        <v>26514</v>
      </c>
      <c r="AN31" s="80"/>
      <c r="AO31" s="80"/>
      <c r="AP31" s="80"/>
      <c r="AR31" s="11" t="s">
        <v>4</v>
      </c>
      <c r="AS31" s="5">
        <f>AM31</f>
        <v>26514</v>
      </c>
      <c r="AT31" s="5">
        <f>AT29+AT30</f>
        <v>10259</v>
      </c>
      <c r="AU31" s="6">
        <f>IF(OR(AS31=0,AT31=0),"",ROUNDDOWN(AT31/AS31,4))</f>
        <v>0.38690000000000002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457</v>
      </c>
      <c r="G32" s="95"/>
      <c r="H32" s="96"/>
      <c r="I32" s="94">
        <v>444</v>
      </c>
      <c r="J32" s="95"/>
      <c r="K32" s="96"/>
      <c r="L32" s="94">
        <v>493</v>
      </c>
      <c r="M32" s="95"/>
      <c r="N32" s="96"/>
      <c r="O32" s="94">
        <f t="shared" si="0"/>
        <v>937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44" ht="15.75" customHeight="1"/>
    <row r="34" spans="3:44" ht="18.75" customHeight="1">
      <c r="D34" s="9" t="s">
        <v>59</v>
      </c>
      <c r="E34" s="88">
        <f>AM31-26548</f>
        <v>-34</v>
      </c>
      <c r="F34" s="88"/>
      <c r="G34" s="1" t="s">
        <v>2</v>
      </c>
      <c r="L34" s="1" t="s">
        <v>60</v>
      </c>
      <c r="O34" s="89">
        <f>AM31-26991</f>
        <v>-477</v>
      </c>
      <c r="P34" s="89"/>
      <c r="Q34" s="89"/>
      <c r="R34" s="89"/>
      <c r="S34" s="1" t="s">
        <v>2</v>
      </c>
      <c r="AG34" s="9" t="s">
        <v>61</v>
      </c>
      <c r="AH34" s="66">
        <f>AT31</f>
        <v>10259</v>
      </c>
      <c r="AI34" s="66"/>
      <c r="AJ34" s="66"/>
      <c r="AK34" s="66"/>
      <c r="AL34" s="66"/>
      <c r="AM34" s="1" t="s">
        <v>2</v>
      </c>
    </row>
    <row r="35" spans="3:44" ht="6" customHeight="1"/>
    <row r="36" spans="3:44" ht="18.75" customHeight="1">
      <c r="D36" s="9" t="s">
        <v>59</v>
      </c>
      <c r="E36" s="89">
        <f>AA31-12589</f>
        <v>10</v>
      </c>
      <c r="F36" s="89"/>
      <c r="G36" s="1" t="s">
        <v>62</v>
      </c>
      <c r="L36" s="1" t="s">
        <v>60</v>
      </c>
      <c r="O36" s="89">
        <f>AA31-12638</f>
        <v>-39</v>
      </c>
      <c r="P36" s="89"/>
      <c r="Q36" s="89"/>
      <c r="R36" s="89"/>
      <c r="S36" s="1" t="s">
        <v>62</v>
      </c>
      <c r="Y36" s="1" t="s">
        <v>67</v>
      </c>
      <c r="AG36" s="9" t="s">
        <v>1</v>
      </c>
      <c r="AH36" s="66">
        <f>AT29</f>
        <v>4337</v>
      </c>
      <c r="AI36" s="66"/>
      <c r="AJ36" s="66"/>
      <c r="AK36" s="66"/>
      <c r="AL36" s="66"/>
      <c r="AM36" s="1" t="s">
        <v>2</v>
      </c>
    </row>
    <row r="37" spans="3:44" ht="6" customHeight="1">
      <c r="AG37" s="9"/>
    </row>
    <row r="38" spans="3:44" ht="18.75" customHeight="1">
      <c r="C38" s="12" t="s">
        <v>64</v>
      </c>
      <c r="AG38" s="9" t="s">
        <v>3</v>
      </c>
      <c r="AH38" s="66">
        <f>AT30</f>
        <v>5922</v>
      </c>
      <c r="AI38" s="66"/>
      <c r="AJ38" s="66"/>
      <c r="AK38" s="66"/>
      <c r="AL38" s="66"/>
      <c r="AM38" s="1" t="s">
        <v>2</v>
      </c>
    </row>
    <row r="39" spans="3:44" ht="6" customHeight="1">
      <c r="AG39" s="9"/>
    </row>
    <row r="40" spans="3:44" ht="18.75" customHeight="1">
      <c r="C40" s="8" t="s">
        <v>65</v>
      </c>
      <c r="AG40" s="9" t="s">
        <v>51</v>
      </c>
      <c r="AH40" s="97">
        <f>IF(OR(AH34=0,AM31=0),"",ROUNDDOWN(AH34/AM31*100,2))</f>
        <v>38.69</v>
      </c>
      <c r="AI40" s="97"/>
      <c r="AJ40" s="97"/>
      <c r="AK40" s="97"/>
      <c r="AL40" s="97"/>
      <c r="AM40" s="1" t="s">
        <v>68</v>
      </c>
    </row>
    <row r="42" spans="3:44" ht="14.25">
      <c r="C42" s="13" t="s">
        <v>69</v>
      </c>
      <c r="D42" s="14"/>
      <c r="E42" s="14"/>
      <c r="F42" s="63">
        <v>9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30</v>
      </c>
      <c r="R42" s="63"/>
      <c r="S42" s="63"/>
      <c r="T42" s="63"/>
      <c r="U42" s="14" t="s">
        <v>2</v>
      </c>
      <c r="V42" s="14"/>
      <c r="AR42" s="15"/>
    </row>
  </sheetData>
  <mergeCells count="285"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AM30:AP30"/>
    <mergeCell ref="B31:E31"/>
    <mergeCell ref="F31:H31"/>
    <mergeCell ref="I31:K31"/>
    <mergeCell ref="L31:N31"/>
    <mergeCell ref="O31:R31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32:H32"/>
    <mergeCell ref="I32:K32"/>
    <mergeCell ref="L32:N32"/>
    <mergeCell ref="O32:R32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F42:H42"/>
    <mergeCell ref="Q42:T42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25" workbookViewId="0">
      <selection activeCell="O37" sqref="O37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19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20"/>
      <c r="H3" s="20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19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19"/>
      <c r="H4" s="7"/>
      <c r="I4" s="66" t="s">
        <v>62</v>
      </c>
      <c r="J4" s="66"/>
      <c r="K4" s="66"/>
      <c r="L4" s="66">
        <v>11204</v>
      </c>
      <c r="M4" s="66"/>
      <c r="N4" s="66"/>
      <c r="O4" s="21"/>
      <c r="P4" s="21"/>
      <c r="Q4" s="67" t="s">
        <v>63</v>
      </c>
      <c r="R4" s="67"/>
      <c r="S4" s="67"/>
      <c r="T4" s="68">
        <v>118.23</v>
      </c>
      <c r="U4" s="68"/>
      <c r="V4" s="68"/>
      <c r="W4" s="68"/>
      <c r="X4" s="21" t="s">
        <v>77</v>
      </c>
      <c r="Y4" s="21"/>
      <c r="Z4" s="21"/>
      <c r="AF4" s="4"/>
      <c r="AH4" s="19"/>
      <c r="AK4" s="20"/>
      <c r="AL4" s="19"/>
      <c r="AM4" s="21"/>
      <c r="AP4" s="20"/>
    </row>
    <row r="5" spans="2:44" ht="18.75" customHeight="1">
      <c r="Z5" s="19"/>
      <c r="AA5" s="19"/>
      <c r="AB5" s="19"/>
      <c r="AC5" s="19"/>
      <c r="AD5" s="66" t="s">
        <v>76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1733</v>
      </c>
      <c r="G8" s="82"/>
      <c r="H8" s="83"/>
      <c r="I8" s="81">
        <v>1828</v>
      </c>
      <c r="J8" s="82"/>
      <c r="K8" s="83"/>
      <c r="L8" s="81">
        <v>2017</v>
      </c>
      <c r="M8" s="82"/>
      <c r="N8" s="83"/>
      <c r="O8" s="81">
        <f t="shared" ref="O8:O32" si="0">I8+L8</f>
        <v>3845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484</v>
      </c>
      <c r="AB8" s="82"/>
      <c r="AC8" s="82"/>
      <c r="AD8" s="82"/>
      <c r="AE8" s="81">
        <v>543</v>
      </c>
      <c r="AF8" s="82"/>
      <c r="AG8" s="82"/>
      <c r="AH8" s="83"/>
      <c r="AI8" s="82">
        <v>590</v>
      </c>
      <c r="AJ8" s="82"/>
      <c r="AK8" s="82"/>
      <c r="AL8" s="83"/>
      <c r="AM8" s="73">
        <f t="shared" ref="AM8:AM31" si="1">AE8+AI8</f>
        <v>1133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99</v>
      </c>
      <c r="G9" s="78"/>
      <c r="H9" s="79"/>
      <c r="I9" s="77">
        <v>92</v>
      </c>
      <c r="J9" s="78"/>
      <c r="K9" s="79"/>
      <c r="L9" s="77">
        <v>76</v>
      </c>
      <c r="M9" s="78"/>
      <c r="N9" s="79"/>
      <c r="O9" s="77">
        <f t="shared" si="0"/>
        <v>168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61</v>
      </c>
      <c r="AB9" s="78"/>
      <c r="AC9" s="78"/>
      <c r="AD9" s="79"/>
      <c r="AE9" s="77">
        <v>65</v>
      </c>
      <c r="AF9" s="78"/>
      <c r="AG9" s="78"/>
      <c r="AH9" s="79"/>
      <c r="AI9" s="78">
        <v>71</v>
      </c>
      <c r="AJ9" s="78"/>
      <c r="AK9" s="78"/>
      <c r="AL9" s="79"/>
      <c r="AM9" s="80">
        <f t="shared" si="1"/>
        <v>136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228</v>
      </c>
      <c r="G10" s="78"/>
      <c r="H10" s="79"/>
      <c r="I10" s="77">
        <v>206</v>
      </c>
      <c r="J10" s="78"/>
      <c r="K10" s="79"/>
      <c r="L10" s="77">
        <v>223</v>
      </c>
      <c r="M10" s="78"/>
      <c r="N10" s="79"/>
      <c r="O10" s="77">
        <f t="shared" si="0"/>
        <v>429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284</v>
      </c>
      <c r="AB10" s="78"/>
      <c r="AC10" s="78"/>
      <c r="AD10" s="79"/>
      <c r="AE10" s="77">
        <v>299</v>
      </c>
      <c r="AF10" s="78"/>
      <c r="AG10" s="78"/>
      <c r="AH10" s="79"/>
      <c r="AI10" s="78">
        <v>322</v>
      </c>
      <c r="AJ10" s="78"/>
      <c r="AK10" s="78"/>
      <c r="AL10" s="79"/>
      <c r="AM10" s="80">
        <f t="shared" si="1"/>
        <v>621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101</v>
      </c>
      <c r="G11" s="78"/>
      <c r="H11" s="79"/>
      <c r="I11" s="77">
        <v>99</v>
      </c>
      <c r="J11" s="78"/>
      <c r="K11" s="79"/>
      <c r="L11" s="77">
        <v>119</v>
      </c>
      <c r="M11" s="78"/>
      <c r="N11" s="79"/>
      <c r="O11" s="77">
        <f t="shared" si="0"/>
        <v>218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438</v>
      </c>
      <c r="AB11" s="78"/>
      <c r="AC11" s="78"/>
      <c r="AD11" s="79"/>
      <c r="AE11" s="77">
        <v>483</v>
      </c>
      <c r="AF11" s="78"/>
      <c r="AG11" s="78"/>
      <c r="AH11" s="79"/>
      <c r="AI11" s="78">
        <v>540</v>
      </c>
      <c r="AJ11" s="78"/>
      <c r="AK11" s="78"/>
      <c r="AL11" s="79"/>
      <c r="AM11" s="80">
        <f t="shared" si="1"/>
        <v>1023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149</v>
      </c>
      <c r="G12" s="78"/>
      <c r="H12" s="79"/>
      <c r="I12" s="77">
        <v>158</v>
      </c>
      <c r="J12" s="78"/>
      <c r="K12" s="79"/>
      <c r="L12" s="77">
        <v>161</v>
      </c>
      <c r="M12" s="78"/>
      <c r="N12" s="79"/>
      <c r="O12" s="77">
        <f t="shared" si="0"/>
        <v>319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176</v>
      </c>
      <c r="AB12" s="78"/>
      <c r="AC12" s="78"/>
      <c r="AD12" s="79"/>
      <c r="AE12" s="77">
        <v>176</v>
      </c>
      <c r="AF12" s="78"/>
      <c r="AG12" s="78"/>
      <c r="AH12" s="79"/>
      <c r="AI12" s="78">
        <v>199</v>
      </c>
      <c r="AJ12" s="78"/>
      <c r="AK12" s="78"/>
      <c r="AL12" s="79"/>
      <c r="AM12" s="80">
        <f t="shared" si="1"/>
        <v>375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86</v>
      </c>
      <c r="G13" s="78"/>
      <c r="H13" s="79"/>
      <c r="I13" s="77">
        <v>82</v>
      </c>
      <c r="J13" s="78"/>
      <c r="K13" s="79"/>
      <c r="L13" s="77">
        <v>86</v>
      </c>
      <c r="M13" s="78"/>
      <c r="N13" s="79"/>
      <c r="O13" s="77">
        <f t="shared" si="0"/>
        <v>168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133</v>
      </c>
      <c r="AB13" s="78"/>
      <c r="AC13" s="78"/>
      <c r="AD13" s="79"/>
      <c r="AE13" s="77">
        <v>138</v>
      </c>
      <c r="AF13" s="78"/>
      <c r="AG13" s="78"/>
      <c r="AH13" s="79"/>
      <c r="AI13" s="78">
        <v>140</v>
      </c>
      <c r="AJ13" s="78"/>
      <c r="AK13" s="78"/>
      <c r="AL13" s="79"/>
      <c r="AM13" s="80">
        <f t="shared" si="1"/>
        <v>278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8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1439</v>
      </c>
      <c r="AB14" s="78"/>
      <c r="AC14" s="78"/>
      <c r="AD14" s="79"/>
      <c r="AE14" s="77">
        <v>1427</v>
      </c>
      <c r="AF14" s="78"/>
      <c r="AG14" s="78"/>
      <c r="AH14" s="79"/>
      <c r="AI14" s="78">
        <v>1580</v>
      </c>
      <c r="AJ14" s="78"/>
      <c r="AK14" s="78"/>
      <c r="AL14" s="79"/>
      <c r="AM14" s="80">
        <f t="shared" si="1"/>
        <v>3007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256</v>
      </c>
      <c r="G15" s="78"/>
      <c r="H15" s="79"/>
      <c r="I15" s="77">
        <v>265</v>
      </c>
      <c r="J15" s="78"/>
      <c r="K15" s="79"/>
      <c r="L15" s="77">
        <v>304</v>
      </c>
      <c r="M15" s="78"/>
      <c r="N15" s="79"/>
      <c r="O15" s="77">
        <f t="shared" si="0"/>
        <v>569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10</v>
      </c>
      <c r="AB15" s="78"/>
      <c r="AC15" s="78"/>
      <c r="AD15" s="79"/>
      <c r="AE15" s="77">
        <v>4</v>
      </c>
      <c r="AF15" s="78"/>
      <c r="AG15" s="78"/>
      <c r="AH15" s="79"/>
      <c r="AI15" s="78">
        <v>12</v>
      </c>
      <c r="AJ15" s="78"/>
      <c r="AK15" s="78"/>
      <c r="AL15" s="79"/>
      <c r="AM15" s="80">
        <f t="shared" si="1"/>
        <v>16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232</v>
      </c>
      <c r="J16" s="78"/>
      <c r="K16" s="79"/>
      <c r="L16" s="77">
        <v>261</v>
      </c>
      <c r="M16" s="78"/>
      <c r="N16" s="79"/>
      <c r="O16" s="77">
        <f t="shared" si="0"/>
        <v>493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58</v>
      </c>
      <c r="AB16" s="78"/>
      <c r="AC16" s="78"/>
      <c r="AD16" s="79"/>
      <c r="AE16" s="77">
        <v>46</v>
      </c>
      <c r="AF16" s="78"/>
      <c r="AG16" s="78"/>
      <c r="AH16" s="79"/>
      <c r="AI16" s="78">
        <v>60</v>
      </c>
      <c r="AJ16" s="78"/>
      <c r="AK16" s="78"/>
      <c r="AL16" s="79"/>
      <c r="AM16" s="80">
        <f t="shared" si="1"/>
        <v>106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105</v>
      </c>
      <c r="G17" s="78"/>
      <c r="H17" s="79"/>
      <c r="I17" s="77">
        <v>143</v>
      </c>
      <c r="J17" s="78"/>
      <c r="K17" s="79"/>
      <c r="L17" s="77">
        <v>170</v>
      </c>
      <c r="M17" s="78"/>
      <c r="N17" s="79"/>
      <c r="O17" s="77">
        <f t="shared" si="0"/>
        <v>313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271</v>
      </c>
      <c r="AB17" s="78"/>
      <c r="AC17" s="78"/>
      <c r="AD17" s="79"/>
      <c r="AE17" s="77">
        <v>236</v>
      </c>
      <c r="AF17" s="78"/>
      <c r="AG17" s="78"/>
      <c r="AH17" s="79"/>
      <c r="AI17" s="78">
        <v>293</v>
      </c>
      <c r="AJ17" s="78"/>
      <c r="AK17" s="78"/>
      <c r="AL17" s="79"/>
      <c r="AM17" s="80">
        <f t="shared" si="1"/>
        <v>529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150</v>
      </c>
      <c r="G18" s="78"/>
      <c r="H18" s="79"/>
      <c r="I18" s="77">
        <v>171</v>
      </c>
      <c r="J18" s="78"/>
      <c r="K18" s="79"/>
      <c r="L18" s="77">
        <v>197</v>
      </c>
      <c r="M18" s="78"/>
      <c r="N18" s="79"/>
      <c r="O18" s="77">
        <f t="shared" si="0"/>
        <v>368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249</v>
      </c>
      <c r="AB18" s="78"/>
      <c r="AC18" s="78"/>
      <c r="AD18" s="79"/>
      <c r="AE18" s="77">
        <v>203</v>
      </c>
      <c r="AF18" s="78"/>
      <c r="AG18" s="78"/>
      <c r="AH18" s="79"/>
      <c r="AI18" s="78">
        <v>215</v>
      </c>
      <c r="AJ18" s="78"/>
      <c r="AK18" s="78"/>
      <c r="AL18" s="79"/>
      <c r="AM18" s="80">
        <f t="shared" si="1"/>
        <v>418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156</v>
      </c>
      <c r="G19" s="78"/>
      <c r="H19" s="79"/>
      <c r="I19" s="77">
        <v>145</v>
      </c>
      <c r="J19" s="78"/>
      <c r="K19" s="79"/>
      <c r="L19" s="77">
        <v>166</v>
      </c>
      <c r="M19" s="78"/>
      <c r="N19" s="79"/>
      <c r="O19" s="77">
        <f t="shared" si="0"/>
        <v>311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74</v>
      </c>
      <c r="AB19" s="78"/>
      <c r="AC19" s="78"/>
      <c r="AD19" s="79"/>
      <c r="AE19" s="77">
        <v>53</v>
      </c>
      <c r="AF19" s="78"/>
      <c r="AG19" s="78"/>
      <c r="AH19" s="79"/>
      <c r="AI19" s="78">
        <v>68</v>
      </c>
      <c r="AJ19" s="78"/>
      <c r="AK19" s="78"/>
      <c r="AL19" s="79"/>
      <c r="AM19" s="80">
        <f t="shared" si="1"/>
        <v>121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79</v>
      </c>
      <c r="G20" s="78"/>
      <c r="H20" s="79"/>
      <c r="I20" s="77">
        <v>76</v>
      </c>
      <c r="J20" s="78"/>
      <c r="K20" s="79"/>
      <c r="L20" s="77">
        <v>73</v>
      </c>
      <c r="M20" s="78"/>
      <c r="N20" s="79"/>
      <c r="O20" s="77">
        <f t="shared" si="0"/>
        <v>149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122</v>
      </c>
      <c r="AB20" s="78"/>
      <c r="AC20" s="78"/>
      <c r="AD20" s="79"/>
      <c r="AE20" s="77">
        <v>108</v>
      </c>
      <c r="AF20" s="78"/>
      <c r="AG20" s="78"/>
      <c r="AH20" s="79"/>
      <c r="AI20" s="78">
        <v>137</v>
      </c>
      <c r="AJ20" s="78"/>
      <c r="AK20" s="78"/>
      <c r="AL20" s="79"/>
      <c r="AM20" s="80">
        <f t="shared" si="1"/>
        <v>245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74</v>
      </c>
      <c r="G21" s="78"/>
      <c r="H21" s="79"/>
      <c r="I21" s="77">
        <v>49</v>
      </c>
      <c r="J21" s="78"/>
      <c r="K21" s="79"/>
      <c r="L21" s="77">
        <v>66</v>
      </c>
      <c r="M21" s="78"/>
      <c r="N21" s="79"/>
      <c r="O21" s="77">
        <f t="shared" si="0"/>
        <v>115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131</v>
      </c>
      <c r="AB21" s="78"/>
      <c r="AC21" s="78"/>
      <c r="AD21" s="79"/>
      <c r="AE21" s="77">
        <v>120</v>
      </c>
      <c r="AF21" s="78"/>
      <c r="AG21" s="78"/>
      <c r="AH21" s="79"/>
      <c r="AI21" s="78">
        <v>142</v>
      </c>
      <c r="AJ21" s="78"/>
      <c r="AK21" s="78"/>
      <c r="AL21" s="79"/>
      <c r="AM21" s="80">
        <f t="shared" si="1"/>
        <v>262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42</v>
      </c>
      <c r="G22" s="78"/>
      <c r="H22" s="79"/>
      <c r="I22" s="77">
        <v>42</v>
      </c>
      <c r="J22" s="78"/>
      <c r="K22" s="79"/>
      <c r="L22" s="77">
        <v>43</v>
      </c>
      <c r="M22" s="78"/>
      <c r="N22" s="79"/>
      <c r="O22" s="77">
        <f t="shared" si="0"/>
        <v>85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253</v>
      </c>
      <c r="AB22" s="78"/>
      <c r="AC22" s="78"/>
      <c r="AD22" s="79"/>
      <c r="AE22" s="77">
        <v>266</v>
      </c>
      <c r="AF22" s="78"/>
      <c r="AG22" s="78"/>
      <c r="AH22" s="79"/>
      <c r="AI22" s="78">
        <v>320</v>
      </c>
      <c r="AJ22" s="78"/>
      <c r="AK22" s="78"/>
      <c r="AL22" s="79"/>
      <c r="AM22" s="80">
        <f t="shared" si="1"/>
        <v>586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197</v>
      </c>
      <c r="G23" s="78"/>
      <c r="H23" s="79"/>
      <c r="I23" s="77">
        <v>174</v>
      </c>
      <c r="J23" s="78"/>
      <c r="K23" s="79"/>
      <c r="L23" s="77">
        <v>196</v>
      </c>
      <c r="M23" s="78"/>
      <c r="N23" s="79"/>
      <c r="O23" s="77">
        <f t="shared" si="0"/>
        <v>370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28</v>
      </c>
      <c r="AB23" s="78"/>
      <c r="AC23" s="78"/>
      <c r="AD23" s="79"/>
      <c r="AE23" s="77">
        <v>18</v>
      </c>
      <c r="AF23" s="78"/>
      <c r="AG23" s="78"/>
      <c r="AH23" s="79"/>
      <c r="AI23" s="78">
        <v>21</v>
      </c>
      <c r="AJ23" s="78"/>
      <c r="AK23" s="78"/>
      <c r="AL23" s="79"/>
      <c r="AM23" s="80">
        <f t="shared" si="1"/>
        <v>39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227</v>
      </c>
      <c r="G24" s="78"/>
      <c r="H24" s="79"/>
      <c r="I24" s="77">
        <v>256</v>
      </c>
      <c r="J24" s="78"/>
      <c r="K24" s="79"/>
      <c r="L24" s="77">
        <v>250</v>
      </c>
      <c r="M24" s="78"/>
      <c r="N24" s="79"/>
      <c r="O24" s="77">
        <f t="shared" si="0"/>
        <v>506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161</v>
      </c>
      <c r="AB24" s="78"/>
      <c r="AC24" s="78"/>
      <c r="AD24" s="79"/>
      <c r="AE24" s="77">
        <v>157</v>
      </c>
      <c r="AF24" s="78"/>
      <c r="AG24" s="78"/>
      <c r="AH24" s="79"/>
      <c r="AI24" s="78">
        <v>153</v>
      </c>
      <c r="AJ24" s="78"/>
      <c r="AK24" s="78"/>
      <c r="AL24" s="79"/>
      <c r="AM24" s="80">
        <f t="shared" si="1"/>
        <v>310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199</v>
      </c>
      <c r="G25" s="78"/>
      <c r="H25" s="79"/>
      <c r="I25" s="77">
        <v>183</v>
      </c>
      <c r="J25" s="78"/>
      <c r="K25" s="79"/>
      <c r="L25" s="77">
        <v>204</v>
      </c>
      <c r="M25" s="78"/>
      <c r="N25" s="79"/>
      <c r="O25" s="77">
        <f t="shared" si="0"/>
        <v>387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240</v>
      </c>
      <c r="AB25" s="78"/>
      <c r="AC25" s="78"/>
      <c r="AD25" s="79"/>
      <c r="AE25" s="77">
        <v>192</v>
      </c>
      <c r="AF25" s="78"/>
      <c r="AG25" s="78"/>
      <c r="AH25" s="79"/>
      <c r="AI25" s="78">
        <v>206</v>
      </c>
      <c r="AJ25" s="78"/>
      <c r="AK25" s="78"/>
      <c r="AL25" s="79"/>
      <c r="AM25" s="80">
        <f t="shared" si="1"/>
        <v>398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184</v>
      </c>
      <c r="G26" s="78"/>
      <c r="H26" s="79"/>
      <c r="I26" s="77">
        <v>176</v>
      </c>
      <c r="J26" s="78"/>
      <c r="K26" s="79"/>
      <c r="L26" s="77">
        <v>212</v>
      </c>
      <c r="M26" s="78"/>
      <c r="N26" s="79"/>
      <c r="O26" s="77">
        <f t="shared" si="0"/>
        <v>388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151</v>
      </c>
      <c r="AF26" s="78"/>
      <c r="AG26" s="78"/>
      <c r="AH26" s="79"/>
      <c r="AI26" s="78">
        <v>170</v>
      </c>
      <c r="AJ26" s="78"/>
      <c r="AK26" s="78"/>
      <c r="AL26" s="79"/>
      <c r="AM26" s="80">
        <f t="shared" si="1"/>
        <v>321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142</v>
      </c>
      <c r="G27" s="78"/>
      <c r="H27" s="79"/>
      <c r="I27" s="77">
        <v>135</v>
      </c>
      <c r="J27" s="78"/>
      <c r="K27" s="79"/>
      <c r="L27" s="77">
        <v>164</v>
      </c>
      <c r="M27" s="78"/>
      <c r="N27" s="79"/>
      <c r="O27" s="77">
        <f t="shared" si="0"/>
        <v>299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191</v>
      </c>
      <c r="AB27" s="78"/>
      <c r="AC27" s="78"/>
      <c r="AD27" s="79"/>
      <c r="AE27" s="77">
        <v>167</v>
      </c>
      <c r="AF27" s="78"/>
      <c r="AG27" s="78"/>
      <c r="AH27" s="79"/>
      <c r="AI27" s="78">
        <v>140</v>
      </c>
      <c r="AJ27" s="78"/>
      <c r="AK27" s="78"/>
      <c r="AL27" s="79"/>
      <c r="AM27" s="80">
        <f t="shared" si="1"/>
        <v>307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70</v>
      </c>
      <c r="M28" s="78"/>
      <c r="N28" s="79"/>
      <c r="O28" s="77">
        <f t="shared" si="0"/>
        <v>126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226</v>
      </c>
      <c r="AB28" s="78"/>
      <c r="AC28" s="78"/>
      <c r="AD28" s="79"/>
      <c r="AE28" s="77">
        <v>197</v>
      </c>
      <c r="AF28" s="78"/>
      <c r="AG28" s="78"/>
      <c r="AH28" s="79"/>
      <c r="AI28" s="78">
        <v>226</v>
      </c>
      <c r="AJ28" s="78"/>
      <c r="AK28" s="78"/>
      <c r="AL28" s="79"/>
      <c r="AM28" s="80">
        <f t="shared" si="1"/>
        <v>423</v>
      </c>
      <c r="AN28" s="80"/>
      <c r="AO28" s="80"/>
      <c r="AP28" s="80"/>
      <c r="AR28" s="22"/>
      <c r="AS28" s="22" t="s">
        <v>49</v>
      </c>
      <c r="AT28" s="22" t="s">
        <v>50</v>
      </c>
      <c r="AU28" s="22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84</v>
      </c>
      <c r="G29" s="78"/>
      <c r="H29" s="79"/>
      <c r="I29" s="77">
        <v>78</v>
      </c>
      <c r="J29" s="78"/>
      <c r="K29" s="79"/>
      <c r="L29" s="77">
        <v>101</v>
      </c>
      <c r="M29" s="78"/>
      <c r="N29" s="79"/>
      <c r="O29" s="77">
        <f t="shared" si="0"/>
        <v>179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226</v>
      </c>
      <c r="AB29" s="78"/>
      <c r="AC29" s="78"/>
      <c r="AD29" s="79"/>
      <c r="AE29" s="77">
        <v>247</v>
      </c>
      <c r="AF29" s="78"/>
      <c r="AG29" s="78"/>
      <c r="AH29" s="79"/>
      <c r="AI29" s="78">
        <v>189</v>
      </c>
      <c r="AJ29" s="78"/>
      <c r="AK29" s="78"/>
      <c r="AL29" s="79"/>
      <c r="AM29" s="80">
        <f t="shared" si="1"/>
        <v>436</v>
      </c>
      <c r="AN29" s="80"/>
      <c r="AO29" s="80"/>
      <c r="AP29" s="80"/>
      <c r="AR29" s="22" t="s">
        <v>1</v>
      </c>
      <c r="AS29" s="5">
        <f>AE31</f>
        <v>12618</v>
      </c>
      <c r="AT29" s="5">
        <v>4340</v>
      </c>
      <c r="AU29" s="6">
        <f>IF(OR(AS29=0,AT29=0),"",ROUNDDOWN(AT29/AS29,4))</f>
        <v>0.34389999999999998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1509</v>
      </c>
      <c r="G30" s="78"/>
      <c r="H30" s="79"/>
      <c r="I30" s="77">
        <v>1591</v>
      </c>
      <c r="J30" s="78"/>
      <c r="K30" s="79"/>
      <c r="L30" s="77">
        <v>1717</v>
      </c>
      <c r="M30" s="78"/>
      <c r="N30" s="79"/>
      <c r="O30" s="77">
        <f t="shared" si="0"/>
        <v>3308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40</v>
      </c>
      <c r="AB30" s="78"/>
      <c r="AC30" s="78"/>
      <c r="AD30" s="79"/>
      <c r="AE30" s="77">
        <v>41</v>
      </c>
      <c r="AF30" s="78"/>
      <c r="AG30" s="78"/>
      <c r="AH30" s="79"/>
      <c r="AI30" s="78">
        <v>46</v>
      </c>
      <c r="AJ30" s="78"/>
      <c r="AK30" s="78"/>
      <c r="AL30" s="79"/>
      <c r="AM30" s="80">
        <f t="shared" si="1"/>
        <v>87</v>
      </c>
      <c r="AN30" s="80"/>
      <c r="AO30" s="80"/>
      <c r="AP30" s="80"/>
      <c r="AR30" s="22" t="s">
        <v>3</v>
      </c>
      <c r="AS30" s="5">
        <f>AI31</f>
        <v>13847</v>
      </c>
      <c r="AT30" s="5">
        <v>5899</v>
      </c>
      <c r="AU30" s="6">
        <f>IF(OR(AS30=0,AT30=0),"",ROUNDDOWN(AT30/AS30,4))</f>
        <v>0.42599999999999999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546</v>
      </c>
      <c r="G31" s="78"/>
      <c r="H31" s="79"/>
      <c r="I31" s="77">
        <v>594</v>
      </c>
      <c r="J31" s="78"/>
      <c r="K31" s="79"/>
      <c r="L31" s="77">
        <v>636</v>
      </c>
      <c r="M31" s="78"/>
      <c r="N31" s="79"/>
      <c r="O31" s="77">
        <f t="shared" si="0"/>
        <v>1230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12576</v>
      </c>
      <c r="AB31" s="78"/>
      <c r="AC31" s="78"/>
      <c r="AD31" s="79"/>
      <c r="AE31" s="77">
        <f>SUM(I8:K32,AE8:AH30)</f>
        <v>12618</v>
      </c>
      <c r="AF31" s="78"/>
      <c r="AG31" s="78"/>
      <c r="AH31" s="79"/>
      <c r="AI31" s="77">
        <f>SUM(L8:N32,AI8:AL30)</f>
        <v>13847</v>
      </c>
      <c r="AJ31" s="78"/>
      <c r="AK31" s="78"/>
      <c r="AL31" s="79"/>
      <c r="AM31" s="80">
        <f t="shared" si="1"/>
        <v>26465</v>
      </c>
      <c r="AN31" s="80"/>
      <c r="AO31" s="80"/>
      <c r="AP31" s="80"/>
      <c r="AR31" s="22" t="s">
        <v>4</v>
      </c>
      <c r="AS31" s="5">
        <f>AM31</f>
        <v>26465</v>
      </c>
      <c r="AT31" s="5">
        <f>AT29+AT30</f>
        <v>10239</v>
      </c>
      <c r="AU31" s="6">
        <f>IF(OR(AS31=0,AT31=0),"",ROUNDDOWN(AT31/AS31,4))</f>
        <v>0.38679999999999998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456</v>
      </c>
      <c r="G32" s="95"/>
      <c r="H32" s="96"/>
      <c r="I32" s="94">
        <v>443</v>
      </c>
      <c r="J32" s="95"/>
      <c r="K32" s="96"/>
      <c r="L32" s="94">
        <v>491</v>
      </c>
      <c r="M32" s="95"/>
      <c r="N32" s="96"/>
      <c r="O32" s="94">
        <f t="shared" si="0"/>
        <v>934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20" t="s">
        <v>59</v>
      </c>
      <c r="E34" s="88">
        <f>AM31-[1]Ｈ29.4!AM31</f>
        <v>-49</v>
      </c>
      <c r="F34" s="88"/>
      <c r="G34" s="1" t="s">
        <v>2</v>
      </c>
      <c r="L34" s="1" t="s">
        <v>60</v>
      </c>
      <c r="O34" s="89">
        <f>AM31-26969</f>
        <v>-504</v>
      </c>
      <c r="P34" s="89"/>
      <c r="Q34" s="89"/>
      <c r="R34" s="89"/>
      <c r="S34" s="1" t="s">
        <v>2</v>
      </c>
      <c r="AG34" s="20" t="s">
        <v>61</v>
      </c>
      <c r="AH34" s="66">
        <f>AT31</f>
        <v>10239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20" t="s">
        <v>59</v>
      </c>
      <c r="E36" s="89">
        <f>AA31-[1]Ｈ29.4!AA31</f>
        <v>-23</v>
      </c>
      <c r="F36" s="89"/>
      <c r="G36" s="1" t="s">
        <v>62</v>
      </c>
      <c r="L36" s="1" t="s">
        <v>60</v>
      </c>
      <c r="O36" s="89">
        <f>AA31-12646</f>
        <v>-70</v>
      </c>
      <c r="P36" s="89"/>
      <c r="Q36" s="89"/>
      <c r="R36" s="89"/>
      <c r="S36" s="1" t="s">
        <v>62</v>
      </c>
      <c r="Y36" s="1" t="s">
        <v>75</v>
      </c>
      <c r="AG36" s="20" t="s">
        <v>1</v>
      </c>
      <c r="AH36" s="66">
        <f>AT29</f>
        <v>4340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20"/>
    </row>
    <row r="38" spans="3:39" s="1" customFormat="1" ht="18.75" customHeight="1">
      <c r="C38" s="21" t="s">
        <v>64</v>
      </c>
      <c r="AG38" s="20" t="s">
        <v>3</v>
      </c>
      <c r="AH38" s="66">
        <f>AT30</f>
        <v>5899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20"/>
    </row>
    <row r="40" spans="3:39" s="1" customFormat="1" ht="18.75" customHeight="1">
      <c r="C40" s="8" t="s">
        <v>65</v>
      </c>
      <c r="AG40" s="20" t="s">
        <v>51</v>
      </c>
      <c r="AH40" s="97">
        <f>IF(OR(AH34=0,AM31=0),"",ROUNDDOWN(AH34/AM31*100,2))</f>
        <v>38.68</v>
      </c>
      <c r="AI40" s="97"/>
      <c r="AJ40" s="97"/>
      <c r="AK40" s="97"/>
      <c r="AL40" s="97"/>
      <c r="AM40" s="1" t="s">
        <v>74</v>
      </c>
    </row>
    <row r="42" spans="3:39" s="1" customFormat="1" ht="14.25">
      <c r="C42" s="13" t="s">
        <v>69</v>
      </c>
      <c r="D42" s="14"/>
      <c r="E42" s="14"/>
      <c r="F42" s="63">
        <v>14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34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I27:AL27"/>
    <mergeCell ref="AM27:AP27"/>
    <mergeCell ref="AM26:AP26"/>
    <mergeCell ref="AM30:AP30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B30:E30"/>
    <mergeCell ref="F30:H30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O30:R30"/>
    <mergeCell ref="S30:Z30"/>
    <mergeCell ref="AH38:AL38"/>
    <mergeCell ref="AH40:AL40"/>
    <mergeCell ref="F42:H42"/>
    <mergeCell ref="Q42:T42"/>
    <mergeCell ref="F32:H32"/>
    <mergeCell ref="I32:K32"/>
    <mergeCell ref="L32:N32"/>
    <mergeCell ref="O32:R32"/>
    <mergeCell ref="S32:Z32"/>
    <mergeCell ref="E36:F36"/>
    <mergeCell ref="O36:R36"/>
    <mergeCell ref="AH36:AL36"/>
    <mergeCell ref="AA30:AD30"/>
    <mergeCell ref="AE30:AH30"/>
    <mergeCell ref="AI30:AL30"/>
    <mergeCell ref="I30:K30"/>
    <mergeCell ref="L30:N30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31" workbookViewId="0">
      <selection activeCell="AH36" sqref="AH36:AL3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5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23"/>
      <c r="H3" s="23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25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25"/>
      <c r="H4" s="7"/>
      <c r="I4" s="66" t="s">
        <v>62</v>
      </c>
      <c r="J4" s="66"/>
      <c r="K4" s="66"/>
      <c r="L4" s="66">
        <v>11204</v>
      </c>
      <c r="M4" s="66"/>
      <c r="N4" s="66"/>
      <c r="O4" s="26"/>
      <c r="P4" s="26"/>
      <c r="Q4" s="67" t="s">
        <v>63</v>
      </c>
      <c r="R4" s="67"/>
      <c r="S4" s="67"/>
      <c r="T4" s="68">
        <v>118.23</v>
      </c>
      <c r="U4" s="68"/>
      <c r="V4" s="68"/>
      <c r="W4" s="68"/>
      <c r="X4" s="26" t="s">
        <v>81</v>
      </c>
      <c r="Y4" s="26"/>
      <c r="Z4" s="26"/>
      <c r="AF4" s="4"/>
      <c r="AH4" s="25"/>
      <c r="AK4" s="23"/>
      <c r="AL4" s="25"/>
      <c r="AM4" s="26"/>
      <c r="AP4" s="23"/>
    </row>
    <row r="5" spans="2:44" ht="18.75" customHeight="1">
      <c r="Z5" s="25"/>
      <c r="AA5" s="25"/>
      <c r="AB5" s="25"/>
      <c r="AC5" s="25"/>
      <c r="AD5" s="66" t="s">
        <v>80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1730</v>
      </c>
      <c r="G8" s="82"/>
      <c r="H8" s="83"/>
      <c r="I8" s="81">
        <v>1825</v>
      </c>
      <c r="J8" s="82"/>
      <c r="K8" s="83"/>
      <c r="L8" s="81">
        <v>2016</v>
      </c>
      <c r="M8" s="82"/>
      <c r="N8" s="83"/>
      <c r="O8" s="81">
        <f t="shared" ref="O8:O32" si="0">I8+L8</f>
        <v>3841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482</v>
      </c>
      <c r="AB8" s="82"/>
      <c r="AC8" s="82"/>
      <c r="AD8" s="82"/>
      <c r="AE8" s="81">
        <v>542</v>
      </c>
      <c r="AF8" s="82"/>
      <c r="AG8" s="82"/>
      <c r="AH8" s="83"/>
      <c r="AI8" s="82">
        <v>592</v>
      </c>
      <c r="AJ8" s="82"/>
      <c r="AK8" s="82"/>
      <c r="AL8" s="83"/>
      <c r="AM8" s="73">
        <f t="shared" ref="AM8:AM31" si="1">AE8+AI8</f>
        <v>1134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100</v>
      </c>
      <c r="G9" s="78"/>
      <c r="H9" s="79"/>
      <c r="I9" s="77">
        <v>93</v>
      </c>
      <c r="J9" s="78"/>
      <c r="K9" s="79"/>
      <c r="L9" s="77">
        <v>75</v>
      </c>
      <c r="M9" s="78"/>
      <c r="N9" s="79"/>
      <c r="O9" s="77">
        <f t="shared" si="0"/>
        <v>168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61</v>
      </c>
      <c r="AB9" s="78"/>
      <c r="AC9" s="78"/>
      <c r="AD9" s="79"/>
      <c r="AE9" s="77">
        <v>65</v>
      </c>
      <c r="AF9" s="78"/>
      <c r="AG9" s="78"/>
      <c r="AH9" s="79"/>
      <c r="AI9" s="78">
        <v>71</v>
      </c>
      <c r="AJ9" s="78"/>
      <c r="AK9" s="78"/>
      <c r="AL9" s="79"/>
      <c r="AM9" s="80">
        <f t="shared" si="1"/>
        <v>136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228</v>
      </c>
      <c r="G10" s="78"/>
      <c r="H10" s="79"/>
      <c r="I10" s="77">
        <v>207</v>
      </c>
      <c r="J10" s="78"/>
      <c r="K10" s="79"/>
      <c r="L10" s="77">
        <v>222</v>
      </c>
      <c r="M10" s="78"/>
      <c r="N10" s="79"/>
      <c r="O10" s="77">
        <f t="shared" si="0"/>
        <v>429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282</v>
      </c>
      <c r="AB10" s="78"/>
      <c r="AC10" s="78"/>
      <c r="AD10" s="79"/>
      <c r="AE10" s="77">
        <v>296</v>
      </c>
      <c r="AF10" s="78"/>
      <c r="AG10" s="78"/>
      <c r="AH10" s="79"/>
      <c r="AI10" s="78">
        <v>321</v>
      </c>
      <c r="AJ10" s="78"/>
      <c r="AK10" s="78"/>
      <c r="AL10" s="79"/>
      <c r="AM10" s="80">
        <f t="shared" si="1"/>
        <v>617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101</v>
      </c>
      <c r="G11" s="78"/>
      <c r="H11" s="79"/>
      <c r="I11" s="77">
        <v>100</v>
      </c>
      <c r="J11" s="78"/>
      <c r="K11" s="79"/>
      <c r="L11" s="77">
        <v>119</v>
      </c>
      <c r="M11" s="78"/>
      <c r="N11" s="79"/>
      <c r="O11" s="77">
        <f t="shared" si="0"/>
        <v>219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437</v>
      </c>
      <c r="AB11" s="78"/>
      <c r="AC11" s="78"/>
      <c r="AD11" s="79"/>
      <c r="AE11" s="77">
        <v>484</v>
      </c>
      <c r="AF11" s="78"/>
      <c r="AG11" s="78"/>
      <c r="AH11" s="79"/>
      <c r="AI11" s="78">
        <v>538</v>
      </c>
      <c r="AJ11" s="78"/>
      <c r="AK11" s="78"/>
      <c r="AL11" s="79"/>
      <c r="AM11" s="80">
        <f t="shared" si="1"/>
        <v>1022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147</v>
      </c>
      <c r="G12" s="78"/>
      <c r="H12" s="79"/>
      <c r="I12" s="77">
        <v>157</v>
      </c>
      <c r="J12" s="78"/>
      <c r="K12" s="79"/>
      <c r="L12" s="77">
        <v>161</v>
      </c>
      <c r="M12" s="78"/>
      <c r="N12" s="79"/>
      <c r="O12" s="77">
        <f t="shared" si="0"/>
        <v>318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175</v>
      </c>
      <c r="AB12" s="78"/>
      <c r="AC12" s="78"/>
      <c r="AD12" s="79"/>
      <c r="AE12" s="77">
        <v>175</v>
      </c>
      <c r="AF12" s="78"/>
      <c r="AG12" s="78"/>
      <c r="AH12" s="79"/>
      <c r="AI12" s="78">
        <v>198</v>
      </c>
      <c r="AJ12" s="78"/>
      <c r="AK12" s="78"/>
      <c r="AL12" s="79"/>
      <c r="AM12" s="80">
        <f t="shared" si="1"/>
        <v>373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86</v>
      </c>
      <c r="G13" s="78"/>
      <c r="H13" s="79"/>
      <c r="I13" s="77">
        <v>82</v>
      </c>
      <c r="J13" s="78"/>
      <c r="K13" s="79"/>
      <c r="L13" s="77">
        <v>86</v>
      </c>
      <c r="M13" s="78"/>
      <c r="N13" s="79"/>
      <c r="O13" s="77">
        <f t="shared" si="0"/>
        <v>168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133</v>
      </c>
      <c r="AB13" s="78"/>
      <c r="AC13" s="78"/>
      <c r="AD13" s="79"/>
      <c r="AE13" s="77">
        <v>138</v>
      </c>
      <c r="AF13" s="78"/>
      <c r="AG13" s="78"/>
      <c r="AH13" s="79"/>
      <c r="AI13" s="78">
        <v>139</v>
      </c>
      <c r="AJ13" s="78"/>
      <c r="AK13" s="78"/>
      <c r="AL13" s="79"/>
      <c r="AM13" s="80">
        <f t="shared" si="1"/>
        <v>277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8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1426</v>
      </c>
      <c r="AB14" s="78"/>
      <c r="AC14" s="78"/>
      <c r="AD14" s="79"/>
      <c r="AE14" s="77">
        <v>1415</v>
      </c>
      <c r="AF14" s="78"/>
      <c r="AG14" s="78"/>
      <c r="AH14" s="79"/>
      <c r="AI14" s="78">
        <v>1573</v>
      </c>
      <c r="AJ14" s="78"/>
      <c r="AK14" s="78"/>
      <c r="AL14" s="79"/>
      <c r="AM14" s="80">
        <f t="shared" si="1"/>
        <v>2988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256</v>
      </c>
      <c r="G15" s="78"/>
      <c r="H15" s="79"/>
      <c r="I15" s="77">
        <v>264</v>
      </c>
      <c r="J15" s="78"/>
      <c r="K15" s="79"/>
      <c r="L15" s="77">
        <v>303</v>
      </c>
      <c r="M15" s="78"/>
      <c r="N15" s="79"/>
      <c r="O15" s="77">
        <f t="shared" si="0"/>
        <v>567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9</v>
      </c>
      <c r="AB15" s="78"/>
      <c r="AC15" s="78"/>
      <c r="AD15" s="79"/>
      <c r="AE15" s="77">
        <v>3</v>
      </c>
      <c r="AF15" s="78"/>
      <c r="AG15" s="78"/>
      <c r="AH15" s="79"/>
      <c r="AI15" s="78">
        <v>12</v>
      </c>
      <c r="AJ15" s="78"/>
      <c r="AK15" s="78"/>
      <c r="AL15" s="79"/>
      <c r="AM15" s="80">
        <f t="shared" si="1"/>
        <v>15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248</v>
      </c>
      <c r="G16" s="78"/>
      <c r="H16" s="79"/>
      <c r="I16" s="77">
        <v>232</v>
      </c>
      <c r="J16" s="78"/>
      <c r="K16" s="79"/>
      <c r="L16" s="77">
        <v>262</v>
      </c>
      <c r="M16" s="78"/>
      <c r="N16" s="79"/>
      <c r="O16" s="77">
        <f t="shared" si="0"/>
        <v>494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58</v>
      </c>
      <c r="AB16" s="78"/>
      <c r="AC16" s="78"/>
      <c r="AD16" s="79"/>
      <c r="AE16" s="77">
        <v>46</v>
      </c>
      <c r="AF16" s="78"/>
      <c r="AG16" s="78"/>
      <c r="AH16" s="79"/>
      <c r="AI16" s="78">
        <v>60</v>
      </c>
      <c r="AJ16" s="78"/>
      <c r="AK16" s="78"/>
      <c r="AL16" s="79"/>
      <c r="AM16" s="80">
        <f t="shared" si="1"/>
        <v>106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105</v>
      </c>
      <c r="G17" s="78"/>
      <c r="H17" s="79"/>
      <c r="I17" s="77">
        <v>143</v>
      </c>
      <c r="J17" s="78"/>
      <c r="K17" s="79"/>
      <c r="L17" s="77">
        <v>170</v>
      </c>
      <c r="M17" s="78"/>
      <c r="N17" s="79"/>
      <c r="O17" s="77">
        <f t="shared" si="0"/>
        <v>313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271</v>
      </c>
      <c r="AB17" s="78"/>
      <c r="AC17" s="78"/>
      <c r="AD17" s="79"/>
      <c r="AE17" s="77">
        <v>236</v>
      </c>
      <c r="AF17" s="78"/>
      <c r="AG17" s="78"/>
      <c r="AH17" s="79"/>
      <c r="AI17" s="78">
        <v>293</v>
      </c>
      <c r="AJ17" s="78"/>
      <c r="AK17" s="78"/>
      <c r="AL17" s="79"/>
      <c r="AM17" s="80">
        <f t="shared" si="1"/>
        <v>529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150</v>
      </c>
      <c r="G18" s="78"/>
      <c r="H18" s="79"/>
      <c r="I18" s="77">
        <v>169</v>
      </c>
      <c r="J18" s="78"/>
      <c r="K18" s="79"/>
      <c r="L18" s="77">
        <v>197</v>
      </c>
      <c r="M18" s="78"/>
      <c r="N18" s="79"/>
      <c r="O18" s="77">
        <f t="shared" si="0"/>
        <v>366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250</v>
      </c>
      <c r="AB18" s="78"/>
      <c r="AC18" s="78"/>
      <c r="AD18" s="79"/>
      <c r="AE18" s="77">
        <v>203</v>
      </c>
      <c r="AF18" s="78"/>
      <c r="AG18" s="78"/>
      <c r="AH18" s="79"/>
      <c r="AI18" s="78">
        <v>216</v>
      </c>
      <c r="AJ18" s="78"/>
      <c r="AK18" s="78"/>
      <c r="AL18" s="79"/>
      <c r="AM18" s="80">
        <f t="shared" si="1"/>
        <v>419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156</v>
      </c>
      <c r="G19" s="78"/>
      <c r="H19" s="79"/>
      <c r="I19" s="77">
        <v>144</v>
      </c>
      <c r="J19" s="78"/>
      <c r="K19" s="79"/>
      <c r="L19" s="77">
        <v>167</v>
      </c>
      <c r="M19" s="78"/>
      <c r="N19" s="79"/>
      <c r="O19" s="77">
        <f t="shared" si="0"/>
        <v>311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76</v>
      </c>
      <c r="AB19" s="78"/>
      <c r="AC19" s="78"/>
      <c r="AD19" s="79"/>
      <c r="AE19" s="77">
        <v>54</v>
      </c>
      <c r="AF19" s="78"/>
      <c r="AG19" s="78"/>
      <c r="AH19" s="79"/>
      <c r="AI19" s="78">
        <v>69</v>
      </c>
      <c r="AJ19" s="78"/>
      <c r="AK19" s="78"/>
      <c r="AL19" s="79"/>
      <c r="AM19" s="80">
        <f t="shared" si="1"/>
        <v>123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79</v>
      </c>
      <c r="G20" s="78"/>
      <c r="H20" s="79"/>
      <c r="I20" s="77">
        <v>76</v>
      </c>
      <c r="J20" s="78"/>
      <c r="K20" s="79"/>
      <c r="L20" s="77">
        <v>73</v>
      </c>
      <c r="M20" s="78"/>
      <c r="N20" s="79"/>
      <c r="O20" s="77">
        <f t="shared" si="0"/>
        <v>149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122</v>
      </c>
      <c r="AB20" s="78"/>
      <c r="AC20" s="78"/>
      <c r="AD20" s="79"/>
      <c r="AE20" s="77">
        <v>108</v>
      </c>
      <c r="AF20" s="78"/>
      <c r="AG20" s="78"/>
      <c r="AH20" s="79"/>
      <c r="AI20" s="78">
        <v>136</v>
      </c>
      <c r="AJ20" s="78"/>
      <c r="AK20" s="78"/>
      <c r="AL20" s="79"/>
      <c r="AM20" s="80">
        <f t="shared" si="1"/>
        <v>244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73</v>
      </c>
      <c r="G21" s="78"/>
      <c r="H21" s="79"/>
      <c r="I21" s="77">
        <v>48</v>
      </c>
      <c r="J21" s="78"/>
      <c r="K21" s="79"/>
      <c r="L21" s="77">
        <v>66</v>
      </c>
      <c r="M21" s="78"/>
      <c r="N21" s="79"/>
      <c r="O21" s="77">
        <f t="shared" si="0"/>
        <v>114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131</v>
      </c>
      <c r="AB21" s="78"/>
      <c r="AC21" s="78"/>
      <c r="AD21" s="79"/>
      <c r="AE21" s="77">
        <v>121</v>
      </c>
      <c r="AF21" s="78"/>
      <c r="AG21" s="78"/>
      <c r="AH21" s="79"/>
      <c r="AI21" s="78">
        <v>142</v>
      </c>
      <c r="AJ21" s="78"/>
      <c r="AK21" s="78"/>
      <c r="AL21" s="79"/>
      <c r="AM21" s="80">
        <f t="shared" si="1"/>
        <v>263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42</v>
      </c>
      <c r="G22" s="78"/>
      <c r="H22" s="79"/>
      <c r="I22" s="77">
        <v>41</v>
      </c>
      <c r="J22" s="78"/>
      <c r="K22" s="79"/>
      <c r="L22" s="77">
        <v>43</v>
      </c>
      <c r="M22" s="78"/>
      <c r="N22" s="79"/>
      <c r="O22" s="77">
        <f t="shared" si="0"/>
        <v>84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253</v>
      </c>
      <c r="AB22" s="78"/>
      <c r="AC22" s="78"/>
      <c r="AD22" s="79"/>
      <c r="AE22" s="77">
        <v>266</v>
      </c>
      <c r="AF22" s="78"/>
      <c r="AG22" s="78"/>
      <c r="AH22" s="79"/>
      <c r="AI22" s="78">
        <v>319</v>
      </c>
      <c r="AJ22" s="78"/>
      <c r="AK22" s="78"/>
      <c r="AL22" s="79"/>
      <c r="AM22" s="80">
        <f t="shared" si="1"/>
        <v>585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196</v>
      </c>
      <c r="G23" s="78"/>
      <c r="H23" s="79"/>
      <c r="I23" s="77">
        <v>173</v>
      </c>
      <c r="J23" s="78"/>
      <c r="K23" s="79"/>
      <c r="L23" s="77">
        <v>196</v>
      </c>
      <c r="M23" s="78"/>
      <c r="N23" s="79"/>
      <c r="O23" s="77">
        <f t="shared" si="0"/>
        <v>369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27</v>
      </c>
      <c r="AB23" s="78"/>
      <c r="AC23" s="78"/>
      <c r="AD23" s="79"/>
      <c r="AE23" s="77">
        <v>18</v>
      </c>
      <c r="AF23" s="78"/>
      <c r="AG23" s="78"/>
      <c r="AH23" s="79"/>
      <c r="AI23" s="78">
        <v>20</v>
      </c>
      <c r="AJ23" s="78"/>
      <c r="AK23" s="78"/>
      <c r="AL23" s="79"/>
      <c r="AM23" s="80">
        <f t="shared" si="1"/>
        <v>38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227</v>
      </c>
      <c r="G24" s="78"/>
      <c r="H24" s="79"/>
      <c r="I24" s="77">
        <v>254</v>
      </c>
      <c r="J24" s="78"/>
      <c r="K24" s="79"/>
      <c r="L24" s="77">
        <v>250</v>
      </c>
      <c r="M24" s="78"/>
      <c r="N24" s="79"/>
      <c r="O24" s="77">
        <f t="shared" si="0"/>
        <v>504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161</v>
      </c>
      <c r="AB24" s="78"/>
      <c r="AC24" s="78"/>
      <c r="AD24" s="79"/>
      <c r="AE24" s="77">
        <v>157</v>
      </c>
      <c r="AF24" s="78"/>
      <c r="AG24" s="78"/>
      <c r="AH24" s="79"/>
      <c r="AI24" s="78">
        <v>153</v>
      </c>
      <c r="AJ24" s="78"/>
      <c r="AK24" s="78"/>
      <c r="AL24" s="79"/>
      <c r="AM24" s="80">
        <f t="shared" si="1"/>
        <v>310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200</v>
      </c>
      <c r="G25" s="78"/>
      <c r="H25" s="79"/>
      <c r="I25" s="77">
        <v>186</v>
      </c>
      <c r="J25" s="78"/>
      <c r="K25" s="79"/>
      <c r="L25" s="77">
        <v>204</v>
      </c>
      <c r="M25" s="78"/>
      <c r="N25" s="79"/>
      <c r="O25" s="77">
        <f t="shared" si="0"/>
        <v>390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238</v>
      </c>
      <c r="AB25" s="78"/>
      <c r="AC25" s="78"/>
      <c r="AD25" s="79"/>
      <c r="AE25" s="77">
        <v>192</v>
      </c>
      <c r="AF25" s="78"/>
      <c r="AG25" s="78"/>
      <c r="AH25" s="79"/>
      <c r="AI25" s="78">
        <v>204</v>
      </c>
      <c r="AJ25" s="78"/>
      <c r="AK25" s="78"/>
      <c r="AL25" s="79"/>
      <c r="AM25" s="80">
        <f t="shared" si="1"/>
        <v>396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183</v>
      </c>
      <c r="G26" s="78"/>
      <c r="H26" s="79"/>
      <c r="I26" s="77">
        <v>175</v>
      </c>
      <c r="J26" s="78"/>
      <c r="K26" s="79"/>
      <c r="L26" s="77">
        <v>210</v>
      </c>
      <c r="M26" s="78"/>
      <c r="N26" s="79"/>
      <c r="O26" s="77">
        <f t="shared" si="0"/>
        <v>385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151</v>
      </c>
      <c r="AF26" s="78"/>
      <c r="AG26" s="78"/>
      <c r="AH26" s="79"/>
      <c r="AI26" s="78">
        <v>170</v>
      </c>
      <c r="AJ26" s="78"/>
      <c r="AK26" s="78"/>
      <c r="AL26" s="79"/>
      <c r="AM26" s="80">
        <f t="shared" si="1"/>
        <v>321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142</v>
      </c>
      <c r="G27" s="78"/>
      <c r="H27" s="79"/>
      <c r="I27" s="77">
        <v>135</v>
      </c>
      <c r="J27" s="78"/>
      <c r="K27" s="79"/>
      <c r="L27" s="77">
        <v>164</v>
      </c>
      <c r="M27" s="78"/>
      <c r="N27" s="79"/>
      <c r="O27" s="77">
        <f t="shared" si="0"/>
        <v>299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194</v>
      </c>
      <c r="AB27" s="78"/>
      <c r="AC27" s="78"/>
      <c r="AD27" s="79"/>
      <c r="AE27" s="77">
        <v>170</v>
      </c>
      <c r="AF27" s="78"/>
      <c r="AG27" s="78"/>
      <c r="AH27" s="79"/>
      <c r="AI27" s="78">
        <v>139</v>
      </c>
      <c r="AJ27" s="78"/>
      <c r="AK27" s="78"/>
      <c r="AL27" s="79"/>
      <c r="AM27" s="80">
        <f t="shared" si="1"/>
        <v>309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70</v>
      </c>
      <c r="M28" s="78"/>
      <c r="N28" s="79"/>
      <c r="O28" s="77">
        <f t="shared" si="0"/>
        <v>126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226</v>
      </c>
      <c r="AB28" s="78"/>
      <c r="AC28" s="78"/>
      <c r="AD28" s="79"/>
      <c r="AE28" s="77">
        <v>197</v>
      </c>
      <c r="AF28" s="78"/>
      <c r="AG28" s="78"/>
      <c r="AH28" s="79"/>
      <c r="AI28" s="78">
        <v>226</v>
      </c>
      <c r="AJ28" s="78"/>
      <c r="AK28" s="78"/>
      <c r="AL28" s="79"/>
      <c r="AM28" s="80">
        <f t="shared" si="1"/>
        <v>423</v>
      </c>
      <c r="AN28" s="80"/>
      <c r="AO28" s="80"/>
      <c r="AP28" s="80"/>
      <c r="AR28" s="24"/>
      <c r="AS28" s="24" t="s">
        <v>49</v>
      </c>
      <c r="AT28" s="24" t="s">
        <v>50</v>
      </c>
      <c r="AU28" s="24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84</v>
      </c>
      <c r="G29" s="78"/>
      <c r="H29" s="79"/>
      <c r="I29" s="77">
        <v>79</v>
      </c>
      <c r="J29" s="78"/>
      <c r="K29" s="79"/>
      <c r="L29" s="77">
        <v>101</v>
      </c>
      <c r="M29" s="78"/>
      <c r="N29" s="79"/>
      <c r="O29" s="77">
        <f t="shared" si="0"/>
        <v>180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227</v>
      </c>
      <c r="AB29" s="78"/>
      <c r="AC29" s="78"/>
      <c r="AD29" s="79"/>
      <c r="AE29" s="77">
        <v>247</v>
      </c>
      <c r="AF29" s="78"/>
      <c r="AG29" s="78"/>
      <c r="AH29" s="79"/>
      <c r="AI29" s="78">
        <v>190</v>
      </c>
      <c r="AJ29" s="78"/>
      <c r="AK29" s="78"/>
      <c r="AL29" s="79"/>
      <c r="AM29" s="80">
        <f t="shared" si="1"/>
        <v>437</v>
      </c>
      <c r="AN29" s="80"/>
      <c r="AO29" s="80"/>
      <c r="AP29" s="80"/>
      <c r="AR29" s="24" t="s">
        <v>1</v>
      </c>
      <c r="AS29" s="5">
        <f>AE31</f>
        <v>12611</v>
      </c>
      <c r="AT29" s="5">
        <v>4358</v>
      </c>
      <c r="AU29" s="6">
        <f>IF(OR(AS29=0,AT29=0),"",ROUNDDOWN(AT29/AS29,4))</f>
        <v>0.34549999999999997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1516</v>
      </c>
      <c r="G30" s="78"/>
      <c r="H30" s="79"/>
      <c r="I30" s="77">
        <v>1597</v>
      </c>
      <c r="J30" s="78"/>
      <c r="K30" s="79"/>
      <c r="L30" s="77">
        <v>1715</v>
      </c>
      <c r="M30" s="78"/>
      <c r="N30" s="79"/>
      <c r="O30" s="77">
        <f t="shared" si="0"/>
        <v>3312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41</v>
      </c>
      <c r="AB30" s="78"/>
      <c r="AC30" s="78"/>
      <c r="AD30" s="79"/>
      <c r="AE30" s="77">
        <v>42</v>
      </c>
      <c r="AF30" s="78"/>
      <c r="AG30" s="78"/>
      <c r="AH30" s="79"/>
      <c r="AI30" s="78">
        <v>48</v>
      </c>
      <c r="AJ30" s="78"/>
      <c r="AK30" s="78"/>
      <c r="AL30" s="79"/>
      <c r="AM30" s="80">
        <f t="shared" si="1"/>
        <v>90</v>
      </c>
      <c r="AN30" s="80"/>
      <c r="AO30" s="80"/>
      <c r="AP30" s="80"/>
      <c r="AR30" s="24" t="s">
        <v>3</v>
      </c>
      <c r="AS30" s="5">
        <f>AI31</f>
        <v>13829</v>
      </c>
      <c r="AT30" s="5">
        <v>5911</v>
      </c>
      <c r="AU30" s="6">
        <f>IF(OR(AS30=0,AT30=0),"",ROUNDDOWN(AT30/AS30,4))</f>
        <v>0.4274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545</v>
      </c>
      <c r="G31" s="78"/>
      <c r="H31" s="79"/>
      <c r="I31" s="77">
        <v>592</v>
      </c>
      <c r="J31" s="78"/>
      <c r="K31" s="79"/>
      <c r="L31" s="77">
        <v>634</v>
      </c>
      <c r="M31" s="78"/>
      <c r="N31" s="79"/>
      <c r="O31" s="77">
        <f t="shared" si="0"/>
        <v>1226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12566</v>
      </c>
      <c r="AB31" s="78"/>
      <c r="AC31" s="78"/>
      <c r="AD31" s="79"/>
      <c r="AE31" s="77">
        <f>SUM(I8:K32,AE8:AH30)</f>
        <v>12611</v>
      </c>
      <c r="AF31" s="78"/>
      <c r="AG31" s="78"/>
      <c r="AH31" s="79"/>
      <c r="AI31" s="77">
        <f>SUM(L8:N32,AI8:AL30)</f>
        <v>13829</v>
      </c>
      <c r="AJ31" s="78"/>
      <c r="AK31" s="78"/>
      <c r="AL31" s="79"/>
      <c r="AM31" s="80">
        <f t="shared" si="1"/>
        <v>26440</v>
      </c>
      <c r="AN31" s="80"/>
      <c r="AO31" s="80"/>
      <c r="AP31" s="80"/>
      <c r="AR31" s="24" t="s">
        <v>4</v>
      </c>
      <c r="AS31" s="5">
        <f>AM31</f>
        <v>26440</v>
      </c>
      <c r="AT31" s="5">
        <f>AT29+AT30</f>
        <v>10269</v>
      </c>
      <c r="AU31" s="6">
        <f>IF(OR(AS31=0,AT31=0),"",ROUNDDOWN(AT31/AS31,4))</f>
        <v>0.38829999999999998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460</v>
      </c>
      <c r="G32" s="95"/>
      <c r="H32" s="96"/>
      <c r="I32" s="94">
        <v>450</v>
      </c>
      <c r="J32" s="95"/>
      <c r="K32" s="96"/>
      <c r="L32" s="94">
        <v>492</v>
      </c>
      <c r="M32" s="95"/>
      <c r="N32" s="96"/>
      <c r="O32" s="94">
        <f t="shared" si="0"/>
        <v>942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23" t="s">
        <v>59</v>
      </c>
      <c r="E34" s="88">
        <f>AM31-[1]Ｈ29.5!AM31</f>
        <v>-25</v>
      </c>
      <c r="F34" s="88"/>
      <c r="G34" s="1" t="s">
        <v>2</v>
      </c>
      <c r="L34" s="1" t="s">
        <v>60</v>
      </c>
      <c r="O34" s="89">
        <f>AM31-26957</f>
        <v>-517</v>
      </c>
      <c r="P34" s="89"/>
      <c r="Q34" s="89"/>
      <c r="R34" s="89"/>
      <c r="S34" s="1" t="s">
        <v>2</v>
      </c>
      <c r="AG34" s="23" t="s">
        <v>61</v>
      </c>
      <c r="AH34" s="66">
        <f>AT31</f>
        <v>10269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23" t="s">
        <v>59</v>
      </c>
      <c r="E36" s="89">
        <f>AA31-[1]Ｈ29.5!AA31</f>
        <v>-10</v>
      </c>
      <c r="F36" s="89"/>
      <c r="G36" s="1" t="s">
        <v>62</v>
      </c>
      <c r="L36" s="1" t="s">
        <v>60</v>
      </c>
      <c r="O36" s="89">
        <f>AA31-12649</f>
        <v>-83</v>
      </c>
      <c r="P36" s="89"/>
      <c r="Q36" s="89"/>
      <c r="R36" s="89"/>
      <c r="S36" s="1" t="s">
        <v>62</v>
      </c>
      <c r="Y36" s="1" t="s">
        <v>79</v>
      </c>
      <c r="AG36" s="23" t="s">
        <v>1</v>
      </c>
      <c r="AH36" s="66">
        <f>AT29</f>
        <v>4358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23"/>
    </row>
    <row r="38" spans="3:39" s="1" customFormat="1" ht="18.75" customHeight="1">
      <c r="C38" s="26" t="s">
        <v>64</v>
      </c>
      <c r="AG38" s="23" t="s">
        <v>3</v>
      </c>
      <c r="AH38" s="66">
        <f>AT30</f>
        <v>5911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23"/>
    </row>
    <row r="40" spans="3:39" s="1" customFormat="1" ht="18.75" customHeight="1">
      <c r="C40" s="8" t="s">
        <v>65</v>
      </c>
      <c r="AG40" s="23" t="s">
        <v>51</v>
      </c>
      <c r="AH40" s="97">
        <f>IF(OR(AH34=0,AM31=0),"",ROUNDDOWN(AH34/AM31*100,2))</f>
        <v>38.83</v>
      </c>
      <c r="AI40" s="97"/>
      <c r="AJ40" s="97"/>
      <c r="AK40" s="97"/>
      <c r="AL40" s="97"/>
      <c r="AM40" s="1" t="s">
        <v>78</v>
      </c>
    </row>
    <row r="42" spans="3:39" s="1" customFormat="1" ht="14.25">
      <c r="C42" s="13" t="s">
        <v>69</v>
      </c>
      <c r="D42" s="14"/>
      <c r="E42" s="14"/>
      <c r="F42" s="63">
        <v>9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12</v>
      </c>
      <c r="R42" s="63"/>
      <c r="S42" s="63"/>
      <c r="T42" s="63"/>
      <c r="U42" s="14" t="s">
        <v>2</v>
      </c>
      <c r="V42" s="14"/>
    </row>
  </sheetData>
  <mergeCells count="285">
    <mergeCell ref="O30:R30"/>
    <mergeCell ref="S30:Z30"/>
    <mergeCell ref="AH38:AL38"/>
    <mergeCell ref="AH40:AL40"/>
    <mergeCell ref="F42:H42"/>
    <mergeCell ref="Q42:T42"/>
    <mergeCell ref="F32:H32"/>
    <mergeCell ref="I32:K32"/>
    <mergeCell ref="L32:N32"/>
    <mergeCell ref="O32:R32"/>
    <mergeCell ref="S32:Z32"/>
    <mergeCell ref="E36:F36"/>
    <mergeCell ref="O36:R36"/>
    <mergeCell ref="AH36:AL36"/>
    <mergeCell ref="AA30:AD30"/>
    <mergeCell ref="AE30:AH30"/>
    <mergeCell ref="AI30:AL30"/>
    <mergeCell ref="I30:K30"/>
    <mergeCell ref="L30:N30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I27:AL27"/>
    <mergeCell ref="AM27:AP27"/>
    <mergeCell ref="AM26:AP26"/>
    <mergeCell ref="AM30:AP30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B30:E30"/>
    <mergeCell ref="F30:H30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22" workbookViewId="0">
      <selection activeCell="AS19" sqref="AS19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27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28"/>
      <c r="H3" s="28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27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27"/>
      <c r="H4" s="7"/>
      <c r="I4" s="66" t="s">
        <v>62</v>
      </c>
      <c r="J4" s="66"/>
      <c r="K4" s="66"/>
      <c r="L4" s="66">
        <v>11204</v>
      </c>
      <c r="M4" s="66"/>
      <c r="N4" s="66"/>
      <c r="O4" s="29"/>
      <c r="P4" s="29"/>
      <c r="Q4" s="67" t="s">
        <v>63</v>
      </c>
      <c r="R4" s="67"/>
      <c r="S4" s="67"/>
      <c r="T4" s="68">
        <v>118.23</v>
      </c>
      <c r="U4" s="68"/>
      <c r="V4" s="68"/>
      <c r="W4" s="68"/>
      <c r="X4" s="29" t="s">
        <v>85</v>
      </c>
      <c r="Y4" s="29"/>
      <c r="Z4" s="29"/>
      <c r="AF4" s="4"/>
      <c r="AH4" s="27"/>
      <c r="AK4" s="28"/>
      <c r="AL4" s="27"/>
      <c r="AM4" s="29"/>
      <c r="AP4" s="28"/>
    </row>
    <row r="5" spans="2:44" ht="18.75" customHeight="1">
      <c r="Z5" s="27"/>
      <c r="AA5" s="27"/>
      <c r="AB5" s="27"/>
      <c r="AC5" s="27"/>
      <c r="AD5" s="66" t="s">
        <v>84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1726</v>
      </c>
      <c r="G8" s="82"/>
      <c r="H8" s="83"/>
      <c r="I8" s="81">
        <v>1816</v>
      </c>
      <c r="J8" s="82"/>
      <c r="K8" s="83"/>
      <c r="L8" s="81">
        <v>2009</v>
      </c>
      <c r="M8" s="82"/>
      <c r="N8" s="83"/>
      <c r="O8" s="81">
        <f t="shared" ref="O8:O32" si="0">I8+L8</f>
        <v>3825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487</v>
      </c>
      <c r="AB8" s="82"/>
      <c r="AC8" s="82"/>
      <c r="AD8" s="82"/>
      <c r="AE8" s="81">
        <v>549</v>
      </c>
      <c r="AF8" s="82"/>
      <c r="AG8" s="82"/>
      <c r="AH8" s="83"/>
      <c r="AI8" s="82">
        <v>599</v>
      </c>
      <c r="AJ8" s="82"/>
      <c r="AK8" s="82"/>
      <c r="AL8" s="83"/>
      <c r="AM8" s="73">
        <f t="shared" ref="AM8:AM31" si="1">AE8+AI8</f>
        <v>1148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101</v>
      </c>
      <c r="G9" s="78"/>
      <c r="H9" s="79"/>
      <c r="I9" s="77">
        <v>93</v>
      </c>
      <c r="J9" s="78"/>
      <c r="K9" s="79"/>
      <c r="L9" s="77">
        <v>75</v>
      </c>
      <c r="M9" s="78"/>
      <c r="N9" s="79"/>
      <c r="O9" s="77">
        <f t="shared" si="0"/>
        <v>168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65</v>
      </c>
      <c r="AF9" s="78"/>
      <c r="AG9" s="78"/>
      <c r="AH9" s="79"/>
      <c r="AI9" s="78">
        <v>70</v>
      </c>
      <c r="AJ9" s="78"/>
      <c r="AK9" s="78"/>
      <c r="AL9" s="79"/>
      <c r="AM9" s="80">
        <f t="shared" si="1"/>
        <v>135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229</v>
      </c>
      <c r="G10" s="78"/>
      <c r="H10" s="79"/>
      <c r="I10" s="77">
        <v>207</v>
      </c>
      <c r="J10" s="78"/>
      <c r="K10" s="79"/>
      <c r="L10" s="77">
        <v>223</v>
      </c>
      <c r="M10" s="78"/>
      <c r="N10" s="79"/>
      <c r="O10" s="77">
        <f t="shared" si="0"/>
        <v>430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285</v>
      </c>
      <c r="AB10" s="78"/>
      <c r="AC10" s="78"/>
      <c r="AD10" s="79"/>
      <c r="AE10" s="77">
        <v>295</v>
      </c>
      <c r="AF10" s="78"/>
      <c r="AG10" s="78"/>
      <c r="AH10" s="79"/>
      <c r="AI10" s="78">
        <v>324</v>
      </c>
      <c r="AJ10" s="78"/>
      <c r="AK10" s="78"/>
      <c r="AL10" s="79"/>
      <c r="AM10" s="80">
        <f t="shared" si="1"/>
        <v>619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101</v>
      </c>
      <c r="G11" s="78"/>
      <c r="H11" s="79"/>
      <c r="I11" s="77">
        <v>100</v>
      </c>
      <c r="J11" s="78"/>
      <c r="K11" s="79"/>
      <c r="L11" s="77">
        <v>121</v>
      </c>
      <c r="M11" s="78"/>
      <c r="N11" s="79"/>
      <c r="O11" s="77">
        <f t="shared" si="0"/>
        <v>221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439</v>
      </c>
      <c r="AB11" s="78"/>
      <c r="AC11" s="78"/>
      <c r="AD11" s="79"/>
      <c r="AE11" s="77">
        <v>485</v>
      </c>
      <c r="AF11" s="78"/>
      <c r="AG11" s="78"/>
      <c r="AH11" s="79"/>
      <c r="AI11" s="78">
        <v>540</v>
      </c>
      <c r="AJ11" s="78"/>
      <c r="AK11" s="78"/>
      <c r="AL11" s="79"/>
      <c r="AM11" s="80">
        <f t="shared" si="1"/>
        <v>1025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146</v>
      </c>
      <c r="G12" s="78"/>
      <c r="H12" s="79"/>
      <c r="I12" s="77">
        <v>155</v>
      </c>
      <c r="J12" s="78"/>
      <c r="K12" s="79"/>
      <c r="L12" s="77">
        <v>159</v>
      </c>
      <c r="M12" s="78"/>
      <c r="N12" s="79"/>
      <c r="O12" s="77">
        <f t="shared" si="0"/>
        <v>314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175</v>
      </c>
      <c r="AB12" s="78"/>
      <c r="AC12" s="78"/>
      <c r="AD12" s="79"/>
      <c r="AE12" s="77">
        <v>175</v>
      </c>
      <c r="AF12" s="78"/>
      <c r="AG12" s="78"/>
      <c r="AH12" s="79"/>
      <c r="AI12" s="78">
        <v>199</v>
      </c>
      <c r="AJ12" s="78"/>
      <c r="AK12" s="78"/>
      <c r="AL12" s="79"/>
      <c r="AM12" s="80">
        <f t="shared" si="1"/>
        <v>374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90</v>
      </c>
      <c r="G13" s="78"/>
      <c r="H13" s="79"/>
      <c r="I13" s="77">
        <v>85</v>
      </c>
      <c r="J13" s="78"/>
      <c r="K13" s="79"/>
      <c r="L13" s="77">
        <v>87</v>
      </c>
      <c r="M13" s="78"/>
      <c r="N13" s="79"/>
      <c r="O13" s="77">
        <f t="shared" si="0"/>
        <v>172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134</v>
      </c>
      <c r="AB13" s="78"/>
      <c r="AC13" s="78"/>
      <c r="AD13" s="79"/>
      <c r="AE13" s="77">
        <v>138</v>
      </c>
      <c r="AF13" s="78"/>
      <c r="AG13" s="78"/>
      <c r="AH13" s="79"/>
      <c r="AI13" s="78">
        <v>139</v>
      </c>
      <c r="AJ13" s="78"/>
      <c r="AK13" s="78"/>
      <c r="AL13" s="79"/>
      <c r="AM13" s="80">
        <f t="shared" si="1"/>
        <v>277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6</v>
      </c>
      <c r="J14" s="78"/>
      <c r="K14" s="79"/>
      <c r="L14" s="77">
        <v>4</v>
      </c>
      <c r="M14" s="78"/>
      <c r="N14" s="79"/>
      <c r="O14" s="77">
        <f t="shared" si="0"/>
        <v>10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1421</v>
      </c>
      <c r="AB14" s="78"/>
      <c r="AC14" s="78"/>
      <c r="AD14" s="79"/>
      <c r="AE14" s="77">
        <v>1412</v>
      </c>
      <c r="AF14" s="78"/>
      <c r="AG14" s="78"/>
      <c r="AH14" s="79"/>
      <c r="AI14" s="78">
        <v>1572</v>
      </c>
      <c r="AJ14" s="78"/>
      <c r="AK14" s="78"/>
      <c r="AL14" s="79"/>
      <c r="AM14" s="80">
        <f t="shared" si="1"/>
        <v>2984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257</v>
      </c>
      <c r="G15" s="78"/>
      <c r="H15" s="79"/>
      <c r="I15" s="77">
        <v>266</v>
      </c>
      <c r="J15" s="78"/>
      <c r="K15" s="79"/>
      <c r="L15" s="77">
        <v>302</v>
      </c>
      <c r="M15" s="78"/>
      <c r="N15" s="79"/>
      <c r="O15" s="77">
        <f t="shared" si="0"/>
        <v>568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8</v>
      </c>
      <c r="AB15" s="78"/>
      <c r="AC15" s="78"/>
      <c r="AD15" s="79"/>
      <c r="AE15" s="77">
        <v>3</v>
      </c>
      <c r="AF15" s="78"/>
      <c r="AG15" s="78"/>
      <c r="AH15" s="79"/>
      <c r="AI15" s="78">
        <v>11</v>
      </c>
      <c r="AJ15" s="78"/>
      <c r="AK15" s="78"/>
      <c r="AL15" s="79"/>
      <c r="AM15" s="80">
        <f t="shared" si="1"/>
        <v>14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248</v>
      </c>
      <c r="G16" s="78"/>
      <c r="H16" s="79"/>
      <c r="I16" s="77">
        <v>235</v>
      </c>
      <c r="J16" s="78"/>
      <c r="K16" s="79"/>
      <c r="L16" s="77">
        <v>262</v>
      </c>
      <c r="M16" s="78"/>
      <c r="N16" s="79"/>
      <c r="O16" s="77">
        <f t="shared" si="0"/>
        <v>497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f t="shared" si="1"/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105</v>
      </c>
      <c r="G17" s="78"/>
      <c r="H17" s="79"/>
      <c r="I17" s="77">
        <v>143</v>
      </c>
      <c r="J17" s="78"/>
      <c r="K17" s="79"/>
      <c r="L17" s="77">
        <v>169</v>
      </c>
      <c r="M17" s="78"/>
      <c r="N17" s="79"/>
      <c r="O17" s="77">
        <f t="shared" si="0"/>
        <v>312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272</v>
      </c>
      <c r="AB17" s="78"/>
      <c r="AC17" s="78"/>
      <c r="AD17" s="79"/>
      <c r="AE17" s="77">
        <v>236</v>
      </c>
      <c r="AF17" s="78"/>
      <c r="AG17" s="78"/>
      <c r="AH17" s="79"/>
      <c r="AI17" s="78">
        <v>294</v>
      </c>
      <c r="AJ17" s="78"/>
      <c r="AK17" s="78"/>
      <c r="AL17" s="79"/>
      <c r="AM17" s="80">
        <f t="shared" si="1"/>
        <v>530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150</v>
      </c>
      <c r="G18" s="78"/>
      <c r="H18" s="79"/>
      <c r="I18" s="77">
        <v>168</v>
      </c>
      <c r="J18" s="78"/>
      <c r="K18" s="79"/>
      <c r="L18" s="77">
        <v>195</v>
      </c>
      <c r="M18" s="78"/>
      <c r="N18" s="79"/>
      <c r="O18" s="77">
        <f t="shared" si="0"/>
        <v>363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249</v>
      </c>
      <c r="AB18" s="78"/>
      <c r="AC18" s="78"/>
      <c r="AD18" s="79"/>
      <c r="AE18" s="77">
        <v>204</v>
      </c>
      <c r="AF18" s="78"/>
      <c r="AG18" s="78"/>
      <c r="AH18" s="79"/>
      <c r="AI18" s="78">
        <v>216</v>
      </c>
      <c r="AJ18" s="78"/>
      <c r="AK18" s="78"/>
      <c r="AL18" s="79"/>
      <c r="AM18" s="80">
        <f t="shared" si="1"/>
        <v>420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155</v>
      </c>
      <c r="G19" s="78"/>
      <c r="H19" s="79"/>
      <c r="I19" s="77">
        <v>143</v>
      </c>
      <c r="J19" s="78"/>
      <c r="K19" s="79"/>
      <c r="L19" s="77">
        <v>167</v>
      </c>
      <c r="M19" s="78"/>
      <c r="N19" s="79"/>
      <c r="O19" s="77">
        <f t="shared" si="0"/>
        <v>310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75</v>
      </c>
      <c r="AB19" s="78"/>
      <c r="AC19" s="78"/>
      <c r="AD19" s="79"/>
      <c r="AE19" s="77">
        <v>54</v>
      </c>
      <c r="AF19" s="78"/>
      <c r="AG19" s="78"/>
      <c r="AH19" s="79"/>
      <c r="AI19" s="78">
        <v>68</v>
      </c>
      <c r="AJ19" s="78"/>
      <c r="AK19" s="78"/>
      <c r="AL19" s="79"/>
      <c r="AM19" s="80">
        <f t="shared" si="1"/>
        <v>122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80</v>
      </c>
      <c r="G20" s="78"/>
      <c r="H20" s="79"/>
      <c r="I20" s="77">
        <v>77</v>
      </c>
      <c r="J20" s="78"/>
      <c r="K20" s="79"/>
      <c r="L20" s="77">
        <v>75</v>
      </c>
      <c r="M20" s="78"/>
      <c r="N20" s="79"/>
      <c r="O20" s="77">
        <f t="shared" si="0"/>
        <v>152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122</v>
      </c>
      <c r="AB20" s="78"/>
      <c r="AC20" s="78"/>
      <c r="AD20" s="79"/>
      <c r="AE20" s="77">
        <v>108</v>
      </c>
      <c r="AF20" s="78"/>
      <c r="AG20" s="78"/>
      <c r="AH20" s="79"/>
      <c r="AI20" s="78">
        <v>136</v>
      </c>
      <c r="AJ20" s="78"/>
      <c r="AK20" s="78"/>
      <c r="AL20" s="79"/>
      <c r="AM20" s="80">
        <f t="shared" si="1"/>
        <v>244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73</v>
      </c>
      <c r="G21" s="78"/>
      <c r="H21" s="79"/>
      <c r="I21" s="77">
        <v>48</v>
      </c>
      <c r="J21" s="78"/>
      <c r="K21" s="79"/>
      <c r="L21" s="77">
        <v>66</v>
      </c>
      <c r="M21" s="78"/>
      <c r="N21" s="79"/>
      <c r="O21" s="77">
        <f t="shared" si="0"/>
        <v>114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130</v>
      </c>
      <c r="AB21" s="78"/>
      <c r="AC21" s="78"/>
      <c r="AD21" s="79"/>
      <c r="AE21" s="77">
        <v>120</v>
      </c>
      <c r="AF21" s="78"/>
      <c r="AG21" s="78"/>
      <c r="AH21" s="79"/>
      <c r="AI21" s="78">
        <v>138</v>
      </c>
      <c r="AJ21" s="78"/>
      <c r="AK21" s="78"/>
      <c r="AL21" s="79"/>
      <c r="AM21" s="80">
        <f t="shared" si="1"/>
        <v>258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42</v>
      </c>
      <c r="G22" s="78"/>
      <c r="H22" s="79"/>
      <c r="I22" s="77">
        <v>41</v>
      </c>
      <c r="J22" s="78"/>
      <c r="K22" s="79"/>
      <c r="L22" s="77">
        <v>43</v>
      </c>
      <c r="M22" s="78"/>
      <c r="N22" s="79"/>
      <c r="O22" s="77">
        <f t="shared" si="0"/>
        <v>84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253</v>
      </c>
      <c r="AB22" s="78"/>
      <c r="AC22" s="78"/>
      <c r="AD22" s="79"/>
      <c r="AE22" s="77">
        <v>265</v>
      </c>
      <c r="AF22" s="78"/>
      <c r="AG22" s="78"/>
      <c r="AH22" s="79"/>
      <c r="AI22" s="78">
        <v>316</v>
      </c>
      <c r="AJ22" s="78"/>
      <c r="AK22" s="78"/>
      <c r="AL22" s="79"/>
      <c r="AM22" s="80">
        <f t="shared" si="1"/>
        <v>581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195</v>
      </c>
      <c r="G23" s="78"/>
      <c r="H23" s="79"/>
      <c r="I23" s="77">
        <v>173</v>
      </c>
      <c r="J23" s="78"/>
      <c r="K23" s="79"/>
      <c r="L23" s="77">
        <v>196</v>
      </c>
      <c r="M23" s="78"/>
      <c r="N23" s="79"/>
      <c r="O23" s="77">
        <f t="shared" si="0"/>
        <v>369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24</v>
      </c>
      <c r="AB23" s="78"/>
      <c r="AC23" s="78"/>
      <c r="AD23" s="79"/>
      <c r="AE23" s="77">
        <v>16</v>
      </c>
      <c r="AF23" s="78"/>
      <c r="AG23" s="78"/>
      <c r="AH23" s="79"/>
      <c r="AI23" s="78">
        <v>19</v>
      </c>
      <c r="AJ23" s="78"/>
      <c r="AK23" s="78"/>
      <c r="AL23" s="79"/>
      <c r="AM23" s="80">
        <f t="shared" si="1"/>
        <v>35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228</v>
      </c>
      <c r="G24" s="78"/>
      <c r="H24" s="79"/>
      <c r="I24" s="77">
        <v>255</v>
      </c>
      <c r="J24" s="78"/>
      <c r="K24" s="79"/>
      <c r="L24" s="77">
        <v>251</v>
      </c>
      <c r="M24" s="78"/>
      <c r="N24" s="79"/>
      <c r="O24" s="77">
        <f t="shared" si="0"/>
        <v>506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162</v>
      </c>
      <c r="AB24" s="78"/>
      <c r="AC24" s="78"/>
      <c r="AD24" s="79"/>
      <c r="AE24" s="77">
        <v>157</v>
      </c>
      <c r="AF24" s="78"/>
      <c r="AG24" s="78"/>
      <c r="AH24" s="79"/>
      <c r="AI24" s="78">
        <v>154</v>
      </c>
      <c r="AJ24" s="78"/>
      <c r="AK24" s="78"/>
      <c r="AL24" s="79"/>
      <c r="AM24" s="80">
        <f t="shared" si="1"/>
        <v>311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200</v>
      </c>
      <c r="G25" s="78"/>
      <c r="H25" s="79"/>
      <c r="I25" s="77">
        <v>186</v>
      </c>
      <c r="J25" s="78"/>
      <c r="K25" s="79"/>
      <c r="L25" s="77">
        <v>204</v>
      </c>
      <c r="M25" s="78"/>
      <c r="N25" s="79"/>
      <c r="O25" s="77">
        <f t="shared" si="0"/>
        <v>390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237</v>
      </c>
      <c r="AB25" s="78"/>
      <c r="AC25" s="78"/>
      <c r="AD25" s="79"/>
      <c r="AE25" s="77">
        <v>190</v>
      </c>
      <c r="AF25" s="78"/>
      <c r="AG25" s="78"/>
      <c r="AH25" s="79"/>
      <c r="AI25" s="78">
        <v>201</v>
      </c>
      <c r="AJ25" s="78"/>
      <c r="AK25" s="78"/>
      <c r="AL25" s="79"/>
      <c r="AM25" s="80">
        <f t="shared" si="1"/>
        <v>391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182</v>
      </c>
      <c r="G26" s="78"/>
      <c r="H26" s="79"/>
      <c r="I26" s="77">
        <v>175</v>
      </c>
      <c r="J26" s="78"/>
      <c r="K26" s="79"/>
      <c r="L26" s="77">
        <v>208</v>
      </c>
      <c r="M26" s="78"/>
      <c r="N26" s="79"/>
      <c r="O26" s="77">
        <f t="shared" si="0"/>
        <v>383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150</v>
      </c>
      <c r="AF26" s="78"/>
      <c r="AG26" s="78"/>
      <c r="AH26" s="79"/>
      <c r="AI26" s="78">
        <v>170</v>
      </c>
      <c r="AJ26" s="78"/>
      <c r="AK26" s="78"/>
      <c r="AL26" s="79"/>
      <c r="AM26" s="80">
        <f t="shared" si="1"/>
        <v>320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143</v>
      </c>
      <c r="G27" s="78"/>
      <c r="H27" s="79"/>
      <c r="I27" s="77">
        <v>136</v>
      </c>
      <c r="J27" s="78"/>
      <c r="K27" s="79"/>
      <c r="L27" s="77">
        <v>165</v>
      </c>
      <c r="M27" s="78"/>
      <c r="N27" s="79"/>
      <c r="O27" s="77">
        <f t="shared" si="0"/>
        <v>301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190</v>
      </c>
      <c r="AB27" s="78"/>
      <c r="AC27" s="78"/>
      <c r="AD27" s="79"/>
      <c r="AE27" s="77">
        <v>167</v>
      </c>
      <c r="AF27" s="78"/>
      <c r="AG27" s="78"/>
      <c r="AH27" s="79"/>
      <c r="AI27" s="78">
        <v>138</v>
      </c>
      <c r="AJ27" s="78"/>
      <c r="AK27" s="78"/>
      <c r="AL27" s="79"/>
      <c r="AM27" s="80">
        <f t="shared" si="1"/>
        <v>305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70</v>
      </c>
      <c r="M28" s="78"/>
      <c r="N28" s="79"/>
      <c r="O28" s="77">
        <f t="shared" si="0"/>
        <v>126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224</v>
      </c>
      <c r="AB28" s="78"/>
      <c r="AC28" s="78"/>
      <c r="AD28" s="79"/>
      <c r="AE28" s="77">
        <v>197</v>
      </c>
      <c r="AF28" s="78"/>
      <c r="AG28" s="78"/>
      <c r="AH28" s="79"/>
      <c r="AI28" s="78">
        <v>226</v>
      </c>
      <c r="AJ28" s="78"/>
      <c r="AK28" s="78"/>
      <c r="AL28" s="79"/>
      <c r="AM28" s="80">
        <f t="shared" si="1"/>
        <v>423</v>
      </c>
      <c r="AN28" s="80"/>
      <c r="AO28" s="80"/>
      <c r="AP28" s="80"/>
      <c r="AR28" s="30"/>
      <c r="AS28" s="30" t="s">
        <v>49</v>
      </c>
      <c r="AT28" s="30" t="s">
        <v>50</v>
      </c>
      <c r="AU28" s="30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79</v>
      </c>
      <c r="J29" s="78"/>
      <c r="K29" s="79"/>
      <c r="L29" s="77">
        <v>102</v>
      </c>
      <c r="M29" s="78"/>
      <c r="N29" s="79"/>
      <c r="O29" s="77">
        <f t="shared" si="0"/>
        <v>181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225</v>
      </c>
      <c r="AB29" s="78"/>
      <c r="AC29" s="78"/>
      <c r="AD29" s="79"/>
      <c r="AE29" s="77">
        <v>245</v>
      </c>
      <c r="AF29" s="78"/>
      <c r="AG29" s="78"/>
      <c r="AH29" s="79"/>
      <c r="AI29" s="78">
        <v>191</v>
      </c>
      <c r="AJ29" s="78"/>
      <c r="AK29" s="78"/>
      <c r="AL29" s="79"/>
      <c r="AM29" s="80">
        <f t="shared" si="1"/>
        <v>436</v>
      </c>
      <c r="AN29" s="80"/>
      <c r="AO29" s="80"/>
      <c r="AP29" s="80"/>
      <c r="AR29" s="30" t="s">
        <v>1</v>
      </c>
      <c r="AS29" s="5">
        <f>AE31</f>
        <v>12599</v>
      </c>
      <c r="AT29" s="5">
        <v>4362</v>
      </c>
      <c r="AU29" s="6">
        <f>IF(OR(AS29=0,AT29=0),"",ROUNDDOWN(AT29/AS29,4))</f>
        <v>0.34620000000000001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1515</v>
      </c>
      <c r="G30" s="78"/>
      <c r="H30" s="79"/>
      <c r="I30" s="77">
        <v>1597</v>
      </c>
      <c r="J30" s="78"/>
      <c r="K30" s="79"/>
      <c r="L30" s="77">
        <v>1717</v>
      </c>
      <c r="M30" s="78"/>
      <c r="N30" s="79"/>
      <c r="O30" s="77">
        <f t="shared" si="0"/>
        <v>3314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41</v>
      </c>
      <c r="AB30" s="78"/>
      <c r="AC30" s="78"/>
      <c r="AD30" s="79"/>
      <c r="AE30" s="77">
        <v>42</v>
      </c>
      <c r="AF30" s="78"/>
      <c r="AG30" s="78"/>
      <c r="AH30" s="79"/>
      <c r="AI30" s="78">
        <v>48</v>
      </c>
      <c r="AJ30" s="78"/>
      <c r="AK30" s="78"/>
      <c r="AL30" s="79"/>
      <c r="AM30" s="80">
        <f t="shared" si="1"/>
        <v>90</v>
      </c>
      <c r="AN30" s="80"/>
      <c r="AO30" s="80"/>
      <c r="AP30" s="80"/>
      <c r="AR30" s="30" t="s">
        <v>3</v>
      </c>
      <c r="AS30" s="5">
        <f>AI31</f>
        <v>13826</v>
      </c>
      <c r="AT30" s="5">
        <v>5921</v>
      </c>
      <c r="AU30" s="6">
        <f>IF(OR(AS30=0,AT30=0),"",ROUNDDOWN(AT30/AS30,4))</f>
        <v>0.42820000000000003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545</v>
      </c>
      <c r="G31" s="78"/>
      <c r="H31" s="79"/>
      <c r="I31" s="77">
        <v>590</v>
      </c>
      <c r="J31" s="78"/>
      <c r="K31" s="79"/>
      <c r="L31" s="77">
        <v>636</v>
      </c>
      <c r="M31" s="78"/>
      <c r="N31" s="79"/>
      <c r="O31" s="77">
        <f t="shared" si="0"/>
        <v>1226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12558</v>
      </c>
      <c r="AB31" s="78"/>
      <c r="AC31" s="78"/>
      <c r="AD31" s="79"/>
      <c r="AE31" s="77">
        <f>SUM(I8:K32,AE8:AH30)</f>
        <v>12599</v>
      </c>
      <c r="AF31" s="78"/>
      <c r="AG31" s="78"/>
      <c r="AH31" s="79"/>
      <c r="AI31" s="77">
        <f>SUM(L8:N32,AI8:AL30)</f>
        <v>13826</v>
      </c>
      <c r="AJ31" s="78"/>
      <c r="AK31" s="78"/>
      <c r="AL31" s="79"/>
      <c r="AM31" s="80">
        <f t="shared" si="1"/>
        <v>26425</v>
      </c>
      <c r="AN31" s="80"/>
      <c r="AO31" s="80"/>
      <c r="AP31" s="80"/>
      <c r="AR31" s="30" t="s">
        <v>4</v>
      </c>
      <c r="AS31" s="5">
        <f>AM31</f>
        <v>26425</v>
      </c>
      <c r="AT31" s="5">
        <f>AT29+AT30</f>
        <v>10283</v>
      </c>
      <c r="AU31" s="6">
        <f>IF(OR(AS31=0,AT31=0),"",ROUNDDOWN(AT31/AS31,4))</f>
        <v>0.3891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460</v>
      </c>
      <c r="G32" s="95"/>
      <c r="H32" s="96"/>
      <c r="I32" s="94">
        <v>450</v>
      </c>
      <c r="J32" s="95"/>
      <c r="K32" s="96"/>
      <c r="L32" s="94">
        <v>493</v>
      </c>
      <c r="M32" s="95"/>
      <c r="N32" s="96"/>
      <c r="O32" s="94">
        <f t="shared" si="0"/>
        <v>943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28" t="s">
        <v>59</v>
      </c>
      <c r="E34" s="88">
        <f>AM31-[1]Ｈ29.6!AM31</f>
        <v>-15</v>
      </c>
      <c r="F34" s="88"/>
      <c r="G34" s="1" t="s">
        <v>2</v>
      </c>
      <c r="L34" s="1" t="s">
        <v>60</v>
      </c>
      <c r="O34" s="89">
        <f>AM31-26928</f>
        <v>-503</v>
      </c>
      <c r="P34" s="89"/>
      <c r="Q34" s="89"/>
      <c r="R34" s="89"/>
      <c r="S34" s="1" t="s">
        <v>2</v>
      </c>
      <c r="AG34" s="28" t="s">
        <v>61</v>
      </c>
      <c r="AH34" s="66">
        <f>AT31</f>
        <v>10283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28" t="s">
        <v>59</v>
      </c>
      <c r="E36" s="89">
        <f>AA31-[1]Ｈ29.6!AA31</f>
        <v>-8</v>
      </c>
      <c r="F36" s="89"/>
      <c r="G36" s="1" t="s">
        <v>62</v>
      </c>
      <c r="L36" s="1" t="s">
        <v>60</v>
      </c>
      <c r="O36" s="89">
        <f>AA31-12636</f>
        <v>-78</v>
      </c>
      <c r="P36" s="89"/>
      <c r="Q36" s="89"/>
      <c r="R36" s="89"/>
      <c r="S36" s="1" t="s">
        <v>62</v>
      </c>
      <c r="Y36" s="1" t="s">
        <v>83</v>
      </c>
      <c r="AG36" s="28" t="s">
        <v>1</v>
      </c>
      <c r="AH36" s="66">
        <f>AT29</f>
        <v>4362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28"/>
    </row>
    <row r="38" spans="3:39" s="1" customFormat="1" ht="18.75" customHeight="1">
      <c r="C38" s="29" t="s">
        <v>64</v>
      </c>
      <c r="AG38" s="28" t="s">
        <v>3</v>
      </c>
      <c r="AH38" s="66">
        <f>AT30</f>
        <v>5921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28"/>
    </row>
    <row r="40" spans="3:39" s="1" customFormat="1" ht="18.75" customHeight="1">
      <c r="C40" s="8" t="s">
        <v>65</v>
      </c>
      <c r="AG40" s="28" t="s">
        <v>51</v>
      </c>
      <c r="AH40" s="97">
        <f>IF(OR(AH34=0,AM31=0),"",ROUNDDOWN(AH34/AM31*100,2))</f>
        <v>38.909999999999997</v>
      </c>
      <c r="AI40" s="97"/>
      <c r="AJ40" s="97"/>
      <c r="AK40" s="97"/>
      <c r="AL40" s="97"/>
      <c r="AM40" s="1" t="s">
        <v>82</v>
      </c>
    </row>
    <row r="42" spans="3:39" s="1" customFormat="1" ht="14.25">
      <c r="C42" s="13" t="s">
        <v>69</v>
      </c>
      <c r="D42" s="14"/>
      <c r="E42" s="14"/>
      <c r="F42" s="63">
        <v>11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27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I27:AL27"/>
    <mergeCell ref="AM27:AP27"/>
    <mergeCell ref="AM26:AP26"/>
    <mergeCell ref="AM30:AP30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B30:E30"/>
    <mergeCell ref="F30:H30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O30:R30"/>
    <mergeCell ref="S30:Z30"/>
    <mergeCell ref="AH38:AL38"/>
    <mergeCell ref="AH40:AL40"/>
    <mergeCell ref="F42:H42"/>
    <mergeCell ref="Q42:T42"/>
    <mergeCell ref="F32:H32"/>
    <mergeCell ref="I32:K32"/>
    <mergeCell ref="L32:N32"/>
    <mergeCell ref="O32:R32"/>
    <mergeCell ref="S32:Z32"/>
    <mergeCell ref="E36:F36"/>
    <mergeCell ref="O36:R36"/>
    <mergeCell ref="AH36:AL36"/>
    <mergeCell ref="AA30:AD30"/>
    <mergeCell ref="AE30:AH30"/>
    <mergeCell ref="AI30:AL30"/>
    <mergeCell ref="I30:K30"/>
    <mergeCell ref="L30:N30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22" workbookViewId="0">
      <selection activeCell="AR43" sqref="AR43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16" width="1.75" style="1" customWidth="1"/>
    <col min="17" max="17" width="3.5" style="1" customWidth="1"/>
    <col min="18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3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90</v>
      </c>
      <c r="C3" s="65"/>
      <c r="D3" s="65"/>
      <c r="E3" s="65"/>
      <c r="F3" s="65"/>
      <c r="G3" s="31"/>
      <c r="H3" s="31"/>
      <c r="I3" s="66" t="s">
        <v>1</v>
      </c>
      <c r="J3" s="66"/>
      <c r="K3" s="66"/>
      <c r="L3" s="66">
        <v>13438</v>
      </c>
      <c r="M3" s="66"/>
      <c r="N3" s="66"/>
      <c r="O3" s="67" t="s">
        <v>2</v>
      </c>
      <c r="P3" s="67"/>
      <c r="Q3" s="67" t="s">
        <v>3</v>
      </c>
      <c r="R3" s="67"/>
      <c r="S3" s="66">
        <v>15206</v>
      </c>
      <c r="T3" s="66"/>
      <c r="U3" s="66"/>
      <c r="V3" s="66"/>
      <c r="W3" s="67" t="s">
        <v>2</v>
      </c>
      <c r="X3" s="67"/>
      <c r="Y3" s="33" t="s">
        <v>4</v>
      </c>
      <c r="Z3" s="66">
        <v>28644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33"/>
      <c r="H4" s="7"/>
      <c r="I4" s="66" t="s">
        <v>62</v>
      </c>
      <c r="J4" s="66"/>
      <c r="K4" s="66"/>
      <c r="L4" s="66">
        <v>11525</v>
      </c>
      <c r="M4" s="66"/>
      <c r="N4" s="66"/>
      <c r="O4" s="34"/>
      <c r="P4" s="34"/>
      <c r="Q4" s="67" t="s">
        <v>63</v>
      </c>
      <c r="R4" s="67"/>
      <c r="S4" s="67"/>
      <c r="T4" s="68">
        <v>118.3</v>
      </c>
      <c r="U4" s="68"/>
      <c r="V4" s="68"/>
      <c r="W4" s="68"/>
      <c r="X4" s="34" t="s">
        <v>89</v>
      </c>
      <c r="Y4" s="34"/>
      <c r="Z4" s="34"/>
      <c r="AF4" s="4"/>
      <c r="AH4" s="33"/>
      <c r="AK4" s="31"/>
      <c r="AL4" s="33"/>
      <c r="AM4" s="34"/>
      <c r="AP4" s="31"/>
    </row>
    <row r="5" spans="2:44" ht="18.75" customHeight="1">
      <c r="Z5" s="33"/>
      <c r="AA5" s="33"/>
      <c r="AB5" s="33"/>
      <c r="AC5" s="33"/>
      <c r="AD5" s="66" t="s">
        <v>88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1733</v>
      </c>
      <c r="G8" s="82"/>
      <c r="H8" s="83"/>
      <c r="I8" s="81">
        <v>1816</v>
      </c>
      <c r="J8" s="82"/>
      <c r="K8" s="83"/>
      <c r="L8" s="81">
        <v>2018</v>
      </c>
      <c r="M8" s="82"/>
      <c r="N8" s="83"/>
      <c r="O8" s="81">
        <f t="shared" ref="O8:O32" si="0">I8+L8</f>
        <v>3834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486</v>
      </c>
      <c r="AB8" s="82"/>
      <c r="AC8" s="82"/>
      <c r="AD8" s="82"/>
      <c r="AE8" s="81">
        <v>548</v>
      </c>
      <c r="AF8" s="82"/>
      <c r="AG8" s="82"/>
      <c r="AH8" s="83"/>
      <c r="AI8" s="82">
        <v>597</v>
      </c>
      <c r="AJ8" s="82"/>
      <c r="AK8" s="82"/>
      <c r="AL8" s="83"/>
      <c r="AM8" s="73">
        <f t="shared" ref="AM8:AM31" si="1">AE8+AI8</f>
        <v>1145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102</v>
      </c>
      <c r="G9" s="78"/>
      <c r="H9" s="79"/>
      <c r="I9" s="77">
        <v>94</v>
      </c>
      <c r="J9" s="78"/>
      <c r="K9" s="79"/>
      <c r="L9" s="77">
        <v>75</v>
      </c>
      <c r="M9" s="78"/>
      <c r="N9" s="79"/>
      <c r="O9" s="77">
        <f t="shared" si="0"/>
        <v>169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65</v>
      </c>
      <c r="AF9" s="78"/>
      <c r="AG9" s="78"/>
      <c r="AH9" s="79"/>
      <c r="AI9" s="78">
        <v>69</v>
      </c>
      <c r="AJ9" s="78"/>
      <c r="AK9" s="78"/>
      <c r="AL9" s="79"/>
      <c r="AM9" s="80">
        <f t="shared" si="1"/>
        <v>134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229</v>
      </c>
      <c r="G10" s="78"/>
      <c r="H10" s="79"/>
      <c r="I10" s="77">
        <v>207</v>
      </c>
      <c r="J10" s="78"/>
      <c r="K10" s="79"/>
      <c r="L10" s="77">
        <v>223</v>
      </c>
      <c r="M10" s="78"/>
      <c r="N10" s="79"/>
      <c r="O10" s="77">
        <f t="shared" si="0"/>
        <v>430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286</v>
      </c>
      <c r="AB10" s="78"/>
      <c r="AC10" s="78"/>
      <c r="AD10" s="79"/>
      <c r="AE10" s="77">
        <v>295</v>
      </c>
      <c r="AF10" s="78"/>
      <c r="AG10" s="78"/>
      <c r="AH10" s="79"/>
      <c r="AI10" s="78">
        <v>325</v>
      </c>
      <c r="AJ10" s="78"/>
      <c r="AK10" s="78"/>
      <c r="AL10" s="79"/>
      <c r="AM10" s="80">
        <f t="shared" si="1"/>
        <v>620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102</v>
      </c>
      <c r="G11" s="78"/>
      <c r="H11" s="79"/>
      <c r="I11" s="77">
        <v>101</v>
      </c>
      <c r="J11" s="78"/>
      <c r="K11" s="79"/>
      <c r="L11" s="77">
        <v>121</v>
      </c>
      <c r="M11" s="78"/>
      <c r="N11" s="79"/>
      <c r="O11" s="77">
        <f t="shared" si="0"/>
        <v>222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437</v>
      </c>
      <c r="AB11" s="78"/>
      <c r="AC11" s="78"/>
      <c r="AD11" s="79"/>
      <c r="AE11" s="77">
        <v>481</v>
      </c>
      <c r="AF11" s="78"/>
      <c r="AG11" s="78"/>
      <c r="AH11" s="79"/>
      <c r="AI11" s="78">
        <v>535</v>
      </c>
      <c r="AJ11" s="78"/>
      <c r="AK11" s="78"/>
      <c r="AL11" s="79"/>
      <c r="AM11" s="80">
        <f t="shared" si="1"/>
        <v>1016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148</v>
      </c>
      <c r="G12" s="78"/>
      <c r="H12" s="79"/>
      <c r="I12" s="77">
        <v>159</v>
      </c>
      <c r="J12" s="78"/>
      <c r="K12" s="79"/>
      <c r="L12" s="77">
        <v>162</v>
      </c>
      <c r="M12" s="78"/>
      <c r="N12" s="79"/>
      <c r="O12" s="77">
        <f t="shared" si="0"/>
        <v>321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175</v>
      </c>
      <c r="AB12" s="78"/>
      <c r="AC12" s="78"/>
      <c r="AD12" s="79"/>
      <c r="AE12" s="77">
        <v>175</v>
      </c>
      <c r="AF12" s="78"/>
      <c r="AG12" s="78"/>
      <c r="AH12" s="79"/>
      <c r="AI12" s="78">
        <v>199</v>
      </c>
      <c r="AJ12" s="78"/>
      <c r="AK12" s="78"/>
      <c r="AL12" s="79"/>
      <c r="AM12" s="80">
        <f t="shared" si="1"/>
        <v>374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90</v>
      </c>
      <c r="G13" s="78"/>
      <c r="H13" s="79"/>
      <c r="I13" s="77">
        <v>84</v>
      </c>
      <c r="J13" s="78"/>
      <c r="K13" s="79"/>
      <c r="L13" s="77">
        <v>86</v>
      </c>
      <c r="M13" s="78"/>
      <c r="N13" s="79"/>
      <c r="O13" s="77">
        <f t="shared" si="0"/>
        <v>170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135</v>
      </c>
      <c r="AB13" s="78"/>
      <c r="AC13" s="78"/>
      <c r="AD13" s="79"/>
      <c r="AE13" s="77">
        <v>138</v>
      </c>
      <c r="AF13" s="78"/>
      <c r="AG13" s="78"/>
      <c r="AH13" s="79"/>
      <c r="AI13" s="78">
        <v>140</v>
      </c>
      <c r="AJ13" s="78"/>
      <c r="AK13" s="78"/>
      <c r="AL13" s="79"/>
      <c r="AM13" s="80">
        <f t="shared" si="1"/>
        <v>278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6</v>
      </c>
      <c r="J14" s="78"/>
      <c r="K14" s="79"/>
      <c r="L14" s="77">
        <v>4</v>
      </c>
      <c r="M14" s="78"/>
      <c r="N14" s="79"/>
      <c r="O14" s="77">
        <f t="shared" si="0"/>
        <v>10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1416</v>
      </c>
      <c r="AB14" s="78"/>
      <c r="AC14" s="78"/>
      <c r="AD14" s="79"/>
      <c r="AE14" s="77">
        <v>1406</v>
      </c>
      <c r="AF14" s="78"/>
      <c r="AG14" s="78"/>
      <c r="AH14" s="79"/>
      <c r="AI14" s="78">
        <v>1567</v>
      </c>
      <c r="AJ14" s="78"/>
      <c r="AK14" s="78"/>
      <c r="AL14" s="79"/>
      <c r="AM14" s="80">
        <f t="shared" si="1"/>
        <v>2973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257</v>
      </c>
      <c r="G15" s="78"/>
      <c r="H15" s="79"/>
      <c r="I15" s="77">
        <v>266</v>
      </c>
      <c r="J15" s="78"/>
      <c r="K15" s="79"/>
      <c r="L15" s="77">
        <v>302</v>
      </c>
      <c r="M15" s="78"/>
      <c r="N15" s="79"/>
      <c r="O15" s="77">
        <f t="shared" si="0"/>
        <v>568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8</v>
      </c>
      <c r="AB15" s="78"/>
      <c r="AC15" s="78"/>
      <c r="AD15" s="79"/>
      <c r="AE15" s="77">
        <v>3</v>
      </c>
      <c r="AF15" s="78"/>
      <c r="AG15" s="78"/>
      <c r="AH15" s="79"/>
      <c r="AI15" s="78">
        <v>11</v>
      </c>
      <c r="AJ15" s="78"/>
      <c r="AK15" s="78"/>
      <c r="AL15" s="79"/>
      <c r="AM15" s="80">
        <f t="shared" si="1"/>
        <v>14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248</v>
      </c>
      <c r="G16" s="78"/>
      <c r="H16" s="79"/>
      <c r="I16" s="77">
        <v>236</v>
      </c>
      <c r="J16" s="78"/>
      <c r="K16" s="79"/>
      <c r="L16" s="77">
        <v>261</v>
      </c>
      <c r="M16" s="78"/>
      <c r="N16" s="79"/>
      <c r="O16" s="77">
        <f t="shared" si="0"/>
        <v>497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f t="shared" si="1"/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105</v>
      </c>
      <c r="G17" s="78"/>
      <c r="H17" s="79"/>
      <c r="I17" s="77">
        <v>145</v>
      </c>
      <c r="J17" s="78"/>
      <c r="K17" s="79"/>
      <c r="L17" s="77">
        <v>166</v>
      </c>
      <c r="M17" s="78"/>
      <c r="N17" s="79"/>
      <c r="O17" s="77">
        <f t="shared" si="0"/>
        <v>311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270</v>
      </c>
      <c r="AB17" s="78"/>
      <c r="AC17" s="78"/>
      <c r="AD17" s="79"/>
      <c r="AE17" s="77">
        <v>235</v>
      </c>
      <c r="AF17" s="78"/>
      <c r="AG17" s="78"/>
      <c r="AH17" s="79"/>
      <c r="AI17" s="78">
        <v>293</v>
      </c>
      <c r="AJ17" s="78"/>
      <c r="AK17" s="78"/>
      <c r="AL17" s="79"/>
      <c r="AM17" s="80">
        <f t="shared" si="1"/>
        <v>528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149</v>
      </c>
      <c r="G18" s="78"/>
      <c r="H18" s="79"/>
      <c r="I18" s="77">
        <v>168</v>
      </c>
      <c r="J18" s="78"/>
      <c r="K18" s="79"/>
      <c r="L18" s="77">
        <v>194</v>
      </c>
      <c r="M18" s="78"/>
      <c r="N18" s="79"/>
      <c r="O18" s="77">
        <f t="shared" si="0"/>
        <v>362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247</v>
      </c>
      <c r="AB18" s="78"/>
      <c r="AC18" s="78"/>
      <c r="AD18" s="79"/>
      <c r="AE18" s="77">
        <v>203</v>
      </c>
      <c r="AF18" s="78"/>
      <c r="AG18" s="78"/>
      <c r="AH18" s="79"/>
      <c r="AI18" s="78">
        <v>215</v>
      </c>
      <c r="AJ18" s="78"/>
      <c r="AK18" s="78"/>
      <c r="AL18" s="79"/>
      <c r="AM18" s="80">
        <f t="shared" si="1"/>
        <v>418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155</v>
      </c>
      <c r="G19" s="78"/>
      <c r="H19" s="79"/>
      <c r="I19" s="77">
        <v>143</v>
      </c>
      <c r="J19" s="78"/>
      <c r="K19" s="79"/>
      <c r="L19" s="77">
        <v>167</v>
      </c>
      <c r="M19" s="78"/>
      <c r="N19" s="79"/>
      <c r="O19" s="77">
        <f t="shared" si="0"/>
        <v>310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77</v>
      </c>
      <c r="AB19" s="78"/>
      <c r="AC19" s="78"/>
      <c r="AD19" s="79"/>
      <c r="AE19" s="77">
        <v>55</v>
      </c>
      <c r="AF19" s="78"/>
      <c r="AG19" s="78"/>
      <c r="AH19" s="79"/>
      <c r="AI19" s="78">
        <v>69</v>
      </c>
      <c r="AJ19" s="78"/>
      <c r="AK19" s="78"/>
      <c r="AL19" s="79"/>
      <c r="AM19" s="80">
        <f t="shared" si="1"/>
        <v>124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79</v>
      </c>
      <c r="G20" s="78"/>
      <c r="H20" s="79"/>
      <c r="I20" s="77">
        <v>77</v>
      </c>
      <c r="J20" s="78"/>
      <c r="K20" s="79"/>
      <c r="L20" s="77">
        <v>74</v>
      </c>
      <c r="M20" s="78"/>
      <c r="N20" s="79"/>
      <c r="O20" s="77">
        <f t="shared" si="0"/>
        <v>151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121</v>
      </c>
      <c r="AB20" s="78"/>
      <c r="AC20" s="78"/>
      <c r="AD20" s="79"/>
      <c r="AE20" s="77">
        <v>108</v>
      </c>
      <c r="AF20" s="78"/>
      <c r="AG20" s="78"/>
      <c r="AH20" s="79"/>
      <c r="AI20" s="78">
        <v>135</v>
      </c>
      <c r="AJ20" s="78"/>
      <c r="AK20" s="78"/>
      <c r="AL20" s="79"/>
      <c r="AM20" s="80">
        <f t="shared" si="1"/>
        <v>243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72</v>
      </c>
      <c r="G21" s="78"/>
      <c r="H21" s="79"/>
      <c r="I21" s="77">
        <v>47</v>
      </c>
      <c r="J21" s="78"/>
      <c r="K21" s="79"/>
      <c r="L21" s="77">
        <v>66</v>
      </c>
      <c r="M21" s="78"/>
      <c r="N21" s="79"/>
      <c r="O21" s="77">
        <f t="shared" si="0"/>
        <v>113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131</v>
      </c>
      <c r="AB21" s="78"/>
      <c r="AC21" s="78"/>
      <c r="AD21" s="79"/>
      <c r="AE21" s="77">
        <v>121</v>
      </c>
      <c r="AF21" s="78"/>
      <c r="AG21" s="78"/>
      <c r="AH21" s="79"/>
      <c r="AI21" s="78">
        <v>138</v>
      </c>
      <c r="AJ21" s="78"/>
      <c r="AK21" s="78"/>
      <c r="AL21" s="79"/>
      <c r="AM21" s="80">
        <f t="shared" si="1"/>
        <v>259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42</v>
      </c>
      <c r="G22" s="78"/>
      <c r="H22" s="79"/>
      <c r="I22" s="77">
        <v>41</v>
      </c>
      <c r="J22" s="78"/>
      <c r="K22" s="79"/>
      <c r="L22" s="77">
        <v>43</v>
      </c>
      <c r="M22" s="78"/>
      <c r="N22" s="79"/>
      <c r="O22" s="77">
        <f t="shared" si="0"/>
        <v>84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265</v>
      </c>
      <c r="AF22" s="78"/>
      <c r="AG22" s="78"/>
      <c r="AH22" s="79"/>
      <c r="AI22" s="78">
        <v>316</v>
      </c>
      <c r="AJ22" s="78"/>
      <c r="AK22" s="78"/>
      <c r="AL22" s="79"/>
      <c r="AM22" s="80">
        <f t="shared" si="1"/>
        <v>581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195</v>
      </c>
      <c r="G23" s="78"/>
      <c r="H23" s="79"/>
      <c r="I23" s="77">
        <v>173</v>
      </c>
      <c r="J23" s="78"/>
      <c r="K23" s="79"/>
      <c r="L23" s="77">
        <v>197</v>
      </c>
      <c r="M23" s="78"/>
      <c r="N23" s="79"/>
      <c r="O23" s="77">
        <f t="shared" si="0"/>
        <v>370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23</v>
      </c>
      <c r="AB23" s="78"/>
      <c r="AC23" s="78"/>
      <c r="AD23" s="79"/>
      <c r="AE23" s="77">
        <v>16</v>
      </c>
      <c r="AF23" s="78"/>
      <c r="AG23" s="78"/>
      <c r="AH23" s="79"/>
      <c r="AI23" s="78">
        <v>18</v>
      </c>
      <c r="AJ23" s="78"/>
      <c r="AK23" s="78"/>
      <c r="AL23" s="79"/>
      <c r="AM23" s="80">
        <f t="shared" si="1"/>
        <v>34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227</v>
      </c>
      <c r="G24" s="78"/>
      <c r="H24" s="79"/>
      <c r="I24" s="77">
        <v>254</v>
      </c>
      <c r="J24" s="78"/>
      <c r="K24" s="79"/>
      <c r="L24" s="77">
        <v>251</v>
      </c>
      <c r="M24" s="78"/>
      <c r="N24" s="79"/>
      <c r="O24" s="77">
        <f t="shared" si="0"/>
        <v>505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163</v>
      </c>
      <c r="AB24" s="78"/>
      <c r="AC24" s="78"/>
      <c r="AD24" s="79"/>
      <c r="AE24" s="77">
        <v>159</v>
      </c>
      <c r="AF24" s="78"/>
      <c r="AG24" s="78"/>
      <c r="AH24" s="79"/>
      <c r="AI24" s="78">
        <v>158</v>
      </c>
      <c r="AJ24" s="78"/>
      <c r="AK24" s="78"/>
      <c r="AL24" s="79"/>
      <c r="AM24" s="80">
        <f t="shared" si="1"/>
        <v>317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201</v>
      </c>
      <c r="G25" s="78"/>
      <c r="H25" s="79"/>
      <c r="I25" s="77">
        <v>187</v>
      </c>
      <c r="J25" s="78"/>
      <c r="K25" s="79"/>
      <c r="L25" s="77">
        <v>204</v>
      </c>
      <c r="M25" s="78"/>
      <c r="N25" s="79"/>
      <c r="O25" s="77">
        <f t="shared" si="0"/>
        <v>391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237</v>
      </c>
      <c r="AB25" s="78"/>
      <c r="AC25" s="78"/>
      <c r="AD25" s="79"/>
      <c r="AE25" s="77">
        <v>190</v>
      </c>
      <c r="AF25" s="78"/>
      <c r="AG25" s="78"/>
      <c r="AH25" s="79"/>
      <c r="AI25" s="78">
        <v>201</v>
      </c>
      <c r="AJ25" s="78"/>
      <c r="AK25" s="78"/>
      <c r="AL25" s="79"/>
      <c r="AM25" s="80">
        <f t="shared" si="1"/>
        <v>391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182</v>
      </c>
      <c r="G26" s="78"/>
      <c r="H26" s="79"/>
      <c r="I26" s="77">
        <v>175</v>
      </c>
      <c r="J26" s="78"/>
      <c r="K26" s="79"/>
      <c r="L26" s="77">
        <v>208</v>
      </c>
      <c r="M26" s="78"/>
      <c r="N26" s="79"/>
      <c r="O26" s="77">
        <f t="shared" si="0"/>
        <v>383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150</v>
      </c>
      <c r="AF26" s="78"/>
      <c r="AG26" s="78"/>
      <c r="AH26" s="79"/>
      <c r="AI26" s="78">
        <v>170</v>
      </c>
      <c r="AJ26" s="78"/>
      <c r="AK26" s="78"/>
      <c r="AL26" s="79"/>
      <c r="AM26" s="80">
        <f t="shared" si="1"/>
        <v>320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138</v>
      </c>
      <c r="J27" s="78"/>
      <c r="K27" s="79"/>
      <c r="L27" s="77">
        <v>169</v>
      </c>
      <c r="M27" s="78"/>
      <c r="N27" s="79"/>
      <c r="O27" s="77">
        <f t="shared" si="0"/>
        <v>307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188</v>
      </c>
      <c r="AB27" s="78"/>
      <c r="AC27" s="78"/>
      <c r="AD27" s="79"/>
      <c r="AE27" s="77">
        <v>164</v>
      </c>
      <c r="AF27" s="78"/>
      <c r="AG27" s="78"/>
      <c r="AH27" s="79"/>
      <c r="AI27" s="78">
        <v>137</v>
      </c>
      <c r="AJ27" s="78"/>
      <c r="AK27" s="78"/>
      <c r="AL27" s="79"/>
      <c r="AM27" s="80">
        <f t="shared" si="1"/>
        <v>301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70</v>
      </c>
      <c r="M28" s="78"/>
      <c r="N28" s="79"/>
      <c r="O28" s="77">
        <f t="shared" si="0"/>
        <v>126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224</v>
      </c>
      <c r="AB28" s="78"/>
      <c r="AC28" s="78"/>
      <c r="AD28" s="79"/>
      <c r="AE28" s="77">
        <v>197</v>
      </c>
      <c r="AF28" s="78"/>
      <c r="AG28" s="78"/>
      <c r="AH28" s="79"/>
      <c r="AI28" s="78">
        <v>227</v>
      </c>
      <c r="AJ28" s="78"/>
      <c r="AK28" s="78"/>
      <c r="AL28" s="79"/>
      <c r="AM28" s="80">
        <f t="shared" si="1"/>
        <v>424</v>
      </c>
      <c r="AN28" s="80"/>
      <c r="AO28" s="80"/>
      <c r="AP28" s="80"/>
      <c r="AR28" s="32"/>
      <c r="AS28" s="32" t="s">
        <v>49</v>
      </c>
      <c r="AT28" s="32" t="s">
        <v>50</v>
      </c>
      <c r="AU28" s="32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79</v>
      </c>
      <c r="J29" s="78"/>
      <c r="K29" s="79"/>
      <c r="L29" s="77">
        <v>102</v>
      </c>
      <c r="M29" s="78"/>
      <c r="N29" s="79"/>
      <c r="O29" s="77">
        <f t="shared" si="0"/>
        <v>181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226</v>
      </c>
      <c r="AB29" s="78"/>
      <c r="AC29" s="78"/>
      <c r="AD29" s="79"/>
      <c r="AE29" s="77">
        <v>246</v>
      </c>
      <c r="AF29" s="78"/>
      <c r="AG29" s="78"/>
      <c r="AH29" s="79"/>
      <c r="AI29" s="78">
        <v>191</v>
      </c>
      <c r="AJ29" s="78"/>
      <c r="AK29" s="78"/>
      <c r="AL29" s="79"/>
      <c r="AM29" s="80">
        <f t="shared" si="1"/>
        <v>437</v>
      </c>
      <c r="AN29" s="80"/>
      <c r="AO29" s="80"/>
      <c r="AP29" s="80"/>
      <c r="AR29" s="32" t="s">
        <v>1</v>
      </c>
      <c r="AS29" s="5">
        <f>AE31</f>
        <v>12589</v>
      </c>
      <c r="AT29" s="5">
        <v>4370</v>
      </c>
      <c r="AU29" s="6">
        <f>IF(OR(AS29=0,AT29=0),"",ROUNDDOWN(AT29/AS29,4))</f>
        <v>0.34710000000000002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1514</v>
      </c>
      <c r="G30" s="78"/>
      <c r="H30" s="79"/>
      <c r="I30" s="77">
        <v>1594</v>
      </c>
      <c r="J30" s="78"/>
      <c r="K30" s="79"/>
      <c r="L30" s="77">
        <v>1715</v>
      </c>
      <c r="M30" s="78"/>
      <c r="N30" s="79"/>
      <c r="O30" s="77">
        <f t="shared" si="0"/>
        <v>3309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41</v>
      </c>
      <c r="AB30" s="78"/>
      <c r="AC30" s="78"/>
      <c r="AD30" s="79"/>
      <c r="AE30" s="77">
        <v>42</v>
      </c>
      <c r="AF30" s="78"/>
      <c r="AG30" s="78"/>
      <c r="AH30" s="79"/>
      <c r="AI30" s="78">
        <v>48</v>
      </c>
      <c r="AJ30" s="78"/>
      <c r="AK30" s="78"/>
      <c r="AL30" s="79"/>
      <c r="AM30" s="80">
        <f t="shared" si="1"/>
        <v>90</v>
      </c>
      <c r="AN30" s="80"/>
      <c r="AO30" s="80"/>
      <c r="AP30" s="80"/>
      <c r="AR30" s="32" t="s">
        <v>3</v>
      </c>
      <c r="AS30" s="5">
        <f>AI31</f>
        <v>13822</v>
      </c>
      <c r="AT30" s="5">
        <v>5936</v>
      </c>
      <c r="AU30" s="6">
        <f>IF(OR(AS30=0,AT30=0),"",ROUNDDOWN(AT30/AS30,4))</f>
        <v>0.4294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545</v>
      </c>
      <c r="G31" s="78"/>
      <c r="H31" s="79"/>
      <c r="I31" s="77">
        <v>588</v>
      </c>
      <c r="J31" s="78"/>
      <c r="K31" s="79"/>
      <c r="L31" s="77">
        <v>634</v>
      </c>
      <c r="M31" s="78"/>
      <c r="N31" s="79"/>
      <c r="O31" s="77">
        <f t="shared" si="0"/>
        <v>1222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12556</v>
      </c>
      <c r="AB31" s="78"/>
      <c r="AC31" s="78"/>
      <c r="AD31" s="79"/>
      <c r="AE31" s="77">
        <f>SUM(I8:K32,AE8:AH30)</f>
        <v>12589</v>
      </c>
      <c r="AF31" s="78"/>
      <c r="AG31" s="78"/>
      <c r="AH31" s="79"/>
      <c r="AI31" s="77">
        <f>SUM(L8:N32,AI8:AL30)</f>
        <v>13822</v>
      </c>
      <c r="AJ31" s="78"/>
      <c r="AK31" s="78"/>
      <c r="AL31" s="79"/>
      <c r="AM31" s="80">
        <f t="shared" si="1"/>
        <v>26411</v>
      </c>
      <c r="AN31" s="80"/>
      <c r="AO31" s="80"/>
      <c r="AP31" s="80"/>
      <c r="AR31" s="32" t="s">
        <v>4</v>
      </c>
      <c r="AS31" s="5">
        <f>AM31</f>
        <v>26411</v>
      </c>
      <c r="AT31" s="5">
        <v>10306</v>
      </c>
      <c r="AU31" s="6">
        <f>IF(OR(AS31=0,AT31=0),"",ROUNDDOWN(AT31/AS31,4))</f>
        <v>0.39019999999999999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457</v>
      </c>
      <c r="G32" s="95"/>
      <c r="H32" s="96"/>
      <c r="I32" s="94">
        <v>447</v>
      </c>
      <c r="J32" s="95"/>
      <c r="K32" s="96"/>
      <c r="L32" s="94">
        <v>493</v>
      </c>
      <c r="M32" s="95"/>
      <c r="N32" s="96"/>
      <c r="O32" s="94">
        <f t="shared" si="0"/>
        <v>940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31" t="s">
        <v>59</v>
      </c>
      <c r="E34" s="88">
        <f>AM31-[1]Ｈ29.7!AM31</f>
        <v>-14</v>
      </c>
      <c r="F34" s="88"/>
      <c r="G34" s="1" t="s">
        <v>2</v>
      </c>
      <c r="L34" s="1" t="s">
        <v>60</v>
      </c>
      <c r="O34" s="89">
        <f>AM31-26890</f>
        <v>-479</v>
      </c>
      <c r="P34" s="89"/>
      <c r="Q34" s="89"/>
      <c r="R34" s="89"/>
      <c r="S34" s="1" t="s">
        <v>2</v>
      </c>
      <c r="AG34" s="31" t="s">
        <v>61</v>
      </c>
      <c r="AH34" s="66">
        <f>AT31</f>
        <v>10306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31" t="s">
        <v>59</v>
      </c>
      <c r="E36" s="89">
        <f>AA31-[1]Ｈ29.7!AA31</f>
        <v>-2</v>
      </c>
      <c r="F36" s="89"/>
      <c r="G36" s="1" t="s">
        <v>62</v>
      </c>
      <c r="L36" s="1" t="s">
        <v>60</v>
      </c>
      <c r="O36" s="89">
        <f>AA31-12635</f>
        <v>-79</v>
      </c>
      <c r="P36" s="89"/>
      <c r="Q36" s="89"/>
      <c r="R36" s="89"/>
      <c r="S36" s="1" t="s">
        <v>62</v>
      </c>
      <c r="Y36" s="1" t="s">
        <v>87</v>
      </c>
      <c r="AG36" s="31" t="s">
        <v>1</v>
      </c>
      <c r="AH36" s="66">
        <f>AT29</f>
        <v>4370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31"/>
    </row>
    <row r="38" spans="3:39" s="1" customFormat="1" ht="18.75" customHeight="1">
      <c r="C38" s="34" t="s">
        <v>64</v>
      </c>
      <c r="AG38" s="31" t="s">
        <v>3</v>
      </c>
      <c r="AH38" s="66">
        <f>AT30</f>
        <v>5936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31"/>
    </row>
    <row r="40" spans="3:39" s="1" customFormat="1" ht="18.75" customHeight="1">
      <c r="C40" s="8" t="s">
        <v>65</v>
      </c>
      <c r="AG40" s="31" t="s">
        <v>51</v>
      </c>
      <c r="AH40" s="97">
        <f>IF(OR(AH34=0,AM31=0),"",ROUNDDOWN(AH34/AM31*100,2))</f>
        <v>39.020000000000003</v>
      </c>
      <c r="AI40" s="97"/>
      <c r="AJ40" s="97"/>
      <c r="AK40" s="97"/>
      <c r="AL40" s="97"/>
      <c r="AM40" s="1" t="s">
        <v>86</v>
      </c>
    </row>
    <row r="42" spans="3:39" s="1" customFormat="1">
      <c r="C42" s="1" t="s">
        <v>69</v>
      </c>
      <c r="F42" s="1">
        <v>11</v>
      </c>
      <c r="I42" s="1" t="s">
        <v>2</v>
      </c>
      <c r="L42" s="1" t="s">
        <v>70</v>
      </c>
      <c r="Q42" s="1">
        <v>21</v>
      </c>
      <c r="U42" s="1" t="s">
        <v>2</v>
      </c>
    </row>
  </sheetData>
  <mergeCells count="283">
    <mergeCell ref="AD5:AP5"/>
    <mergeCell ref="B7:E7"/>
    <mergeCell ref="F7:H7"/>
    <mergeCell ref="I7:K7"/>
    <mergeCell ref="L7:N7"/>
    <mergeCell ref="O7:R7"/>
    <mergeCell ref="Q3:R3"/>
    <mergeCell ref="S3:V3"/>
    <mergeCell ref="W3:X3"/>
    <mergeCell ref="Z3:AC3"/>
    <mergeCell ref="AD3:AE3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I4:K4"/>
    <mergeCell ref="L4:N4"/>
    <mergeCell ref="Q4:S4"/>
    <mergeCell ref="T4:W4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0:E30"/>
    <mergeCell ref="F30:H30"/>
    <mergeCell ref="I30:K30"/>
    <mergeCell ref="L30:N30"/>
    <mergeCell ref="O30:R30"/>
    <mergeCell ref="AM32:AP32"/>
    <mergeCell ref="AM30:AP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B31:E31"/>
    <mergeCell ref="F31:H31"/>
    <mergeCell ref="I31:K31"/>
    <mergeCell ref="L31:N31"/>
    <mergeCell ref="O31:R31"/>
    <mergeCell ref="I32:K32"/>
    <mergeCell ref="L32:N32"/>
    <mergeCell ref="O32:R32"/>
    <mergeCell ref="E36:F36"/>
    <mergeCell ref="O36:R36"/>
    <mergeCell ref="AH36:AL36"/>
    <mergeCell ref="AH38:AL38"/>
    <mergeCell ref="AH40:AL40"/>
    <mergeCell ref="S32:Z32"/>
    <mergeCell ref="AA32:AD32"/>
    <mergeCell ref="AE32:AH32"/>
    <mergeCell ref="AI32:AL32"/>
    <mergeCell ref="F32:H32"/>
    <mergeCell ref="E34:F34"/>
    <mergeCell ref="O34:R34"/>
    <mergeCell ref="AH34:AL34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22" workbookViewId="0">
      <selection activeCell="AS41" sqref="AS41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35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36"/>
      <c r="H3" s="36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35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35"/>
      <c r="H4" s="7"/>
      <c r="I4" s="66" t="s">
        <v>62</v>
      </c>
      <c r="J4" s="66"/>
      <c r="K4" s="66"/>
      <c r="L4" s="66">
        <v>11204</v>
      </c>
      <c r="M4" s="66"/>
      <c r="N4" s="66"/>
      <c r="O4" s="37"/>
      <c r="P4" s="37"/>
      <c r="Q4" s="67" t="s">
        <v>63</v>
      </c>
      <c r="R4" s="67"/>
      <c r="S4" s="67"/>
      <c r="T4" s="68">
        <v>118.23</v>
      </c>
      <c r="U4" s="68"/>
      <c r="V4" s="68"/>
      <c r="W4" s="68"/>
      <c r="X4" s="37" t="s">
        <v>94</v>
      </c>
      <c r="Y4" s="37"/>
      <c r="Z4" s="37"/>
      <c r="AF4" s="4"/>
      <c r="AH4" s="35"/>
      <c r="AK4" s="36"/>
      <c r="AL4" s="35"/>
      <c r="AM4" s="37"/>
      <c r="AP4" s="36"/>
    </row>
    <row r="5" spans="2:44" ht="18.75" customHeight="1">
      <c r="Z5" s="35"/>
      <c r="AA5" s="35"/>
      <c r="AB5" s="35"/>
      <c r="AC5" s="35"/>
      <c r="AD5" s="66" t="s">
        <v>93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1729</v>
      </c>
      <c r="G8" s="82"/>
      <c r="H8" s="83"/>
      <c r="I8" s="81">
        <v>1813</v>
      </c>
      <c r="J8" s="82"/>
      <c r="K8" s="83"/>
      <c r="L8" s="81">
        <v>2016</v>
      </c>
      <c r="M8" s="82"/>
      <c r="N8" s="83"/>
      <c r="O8" s="81">
        <f t="shared" ref="O8:O32" si="0">I8+L8</f>
        <v>3829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486</v>
      </c>
      <c r="AB8" s="82"/>
      <c r="AC8" s="82"/>
      <c r="AD8" s="82"/>
      <c r="AE8" s="81">
        <v>545</v>
      </c>
      <c r="AF8" s="82"/>
      <c r="AG8" s="82"/>
      <c r="AH8" s="83"/>
      <c r="AI8" s="82">
        <v>597</v>
      </c>
      <c r="AJ8" s="82"/>
      <c r="AK8" s="82"/>
      <c r="AL8" s="83"/>
      <c r="AM8" s="73">
        <f t="shared" ref="AM8:AM31" si="1">AE8+AI8</f>
        <v>1142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103</v>
      </c>
      <c r="G9" s="78"/>
      <c r="H9" s="79"/>
      <c r="I9" s="77">
        <v>97</v>
      </c>
      <c r="J9" s="78"/>
      <c r="K9" s="79"/>
      <c r="L9" s="77">
        <v>75</v>
      </c>
      <c r="M9" s="78"/>
      <c r="N9" s="79"/>
      <c r="O9" s="77">
        <f t="shared" si="0"/>
        <v>172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65</v>
      </c>
      <c r="AF9" s="78"/>
      <c r="AG9" s="78"/>
      <c r="AH9" s="79"/>
      <c r="AI9" s="78">
        <v>69</v>
      </c>
      <c r="AJ9" s="78"/>
      <c r="AK9" s="78"/>
      <c r="AL9" s="79"/>
      <c r="AM9" s="80">
        <f t="shared" si="1"/>
        <v>134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230</v>
      </c>
      <c r="G10" s="78"/>
      <c r="H10" s="79"/>
      <c r="I10" s="77">
        <v>208</v>
      </c>
      <c r="J10" s="78"/>
      <c r="K10" s="79"/>
      <c r="L10" s="77">
        <v>223</v>
      </c>
      <c r="M10" s="78"/>
      <c r="N10" s="79"/>
      <c r="O10" s="77">
        <f t="shared" si="0"/>
        <v>431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284</v>
      </c>
      <c r="AB10" s="78"/>
      <c r="AC10" s="78"/>
      <c r="AD10" s="79"/>
      <c r="AE10" s="77">
        <v>295</v>
      </c>
      <c r="AF10" s="78"/>
      <c r="AG10" s="78"/>
      <c r="AH10" s="79"/>
      <c r="AI10" s="78">
        <v>323</v>
      </c>
      <c r="AJ10" s="78"/>
      <c r="AK10" s="78"/>
      <c r="AL10" s="79"/>
      <c r="AM10" s="80">
        <f t="shared" si="1"/>
        <v>618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102</v>
      </c>
      <c r="G11" s="78"/>
      <c r="H11" s="79"/>
      <c r="I11" s="77">
        <v>101</v>
      </c>
      <c r="J11" s="78"/>
      <c r="K11" s="79"/>
      <c r="L11" s="77">
        <v>120</v>
      </c>
      <c r="M11" s="78"/>
      <c r="N11" s="79"/>
      <c r="O11" s="77">
        <f t="shared" si="0"/>
        <v>221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435</v>
      </c>
      <c r="AB11" s="78"/>
      <c r="AC11" s="78"/>
      <c r="AD11" s="79"/>
      <c r="AE11" s="77">
        <v>481</v>
      </c>
      <c r="AF11" s="78"/>
      <c r="AG11" s="78"/>
      <c r="AH11" s="79"/>
      <c r="AI11" s="78">
        <v>535</v>
      </c>
      <c r="AJ11" s="78"/>
      <c r="AK11" s="78"/>
      <c r="AL11" s="79"/>
      <c r="AM11" s="80">
        <f t="shared" si="1"/>
        <v>1016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148</v>
      </c>
      <c r="G12" s="78"/>
      <c r="H12" s="79"/>
      <c r="I12" s="77">
        <v>159</v>
      </c>
      <c r="J12" s="78"/>
      <c r="K12" s="79"/>
      <c r="L12" s="77">
        <v>162</v>
      </c>
      <c r="M12" s="78"/>
      <c r="N12" s="79"/>
      <c r="O12" s="77">
        <f t="shared" si="0"/>
        <v>321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175</v>
      </c>
      <c r="AB12" s="78"/>
      <c r="AC12" s="78"/>
      <c r="AD12" s="79"/>
      <c r="AE12" s="77">
        <v>174</v>
      </c>
      <c r="AF12" s="78"/>
      <c r="AG12" s="78"/>
      <c r="AH12" s="79"/>
      <c r="AI12" s="78">
        <v>199</v>
      </c>
      <c r="AJ12" s="78"/>
      <c r="AK12" s="78"/>
      <c r="AL12" s="79"/>
      <c r="AM12" s="80">
        <f t="shared" si="1"/>
        <v>373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90</v>
      </c>
      <c r="G13" s="78"/>
      <c r="H13" s="79"/>
      <c r="I13" s="77">
        <v>84</v>
      </c>
      <c r="J13" s="78"/>
      <c r="K13" s="79"/>
      <c r="L13" s="77">
        <v>85</v>
      </c>
      <c r="M13" s="78"/>
      <c r="N13" s="79"/>
      <c r="O13" s="77">
        <f t="shared" si="0"/>
        <v>169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134</v>
      </c>
      <c r="AB13" s="78"/>
      <c r="AC13" s="78"/>
      <c r="AD13" s="79"/>
      <c r="AE13" s="77">
        <v>138</v>
      </c>
      <c r="AF13" s="78"/>
      <c r="AG13" s="78"/>
      <c r="AH13" s="79"/>
      <c r="AI13" s="78">
        <v>139</v>
      </c>
      <c r="AJ13" s="78"/>
      <c r="AK13" s="78"/>
      <c r="AL13" s="79"/>
      <c r="AM13" s="80">
        <f t="shared" si="1"/>
        <v>277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1420</v>
      </c>
      <c r="AB14" s="78"/>
      <c r="AC14" s="78"/>
      <c r="AD14" s="79"/>
      <c r="AE14" s="77">
        <v>1401</v>
      </c>
      <c r="AF14" s="78"/>
      <c r="AG14" s="78"/>
      <c r="AH14" s="79"/>
      <c r="AI14" s="78">
        <v>1564</v>
      </c>
      <c r="AJ14" s="78"/>
      <c r="AK14" s="78"/>
      <c r="AL14" s="79"/>
      <c r="AM14" s="80">
        <f t="shared" si="1"/>
        <v>2965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256</v>
      </c>
      <c r="G15" s="78"/>
      <c r="H15" s="79"/>
      <c r="I15" s="77">
        <v>265</v>
      </c>
      <c r="J15" s="78"/>
      <c r="K15" s="79"/>
      <c r="L15" s="77">
        <v>300</v>
      </c>
      <c r="M15" s="78"/>
      <c r="N15" s="79"/>
      <c r="O15" s="77">
        <f t="shared" si="0"/>
        <v>565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8</v>
      </c>
      <c r="AB15" s="78"/>
      <c r="AC15" s="78"/>
      <c r="AD15" s="79"/>
      <c r="AE15" s="77">
        <v>3</v>
      </c>
      <c r="AF15" s="78"/>
      <c r="AG15" s="78"/>
      <c r="AH15" s="79"/>
      <c r="AI15" s="78">
        <v>11</v>
      </c>
      <c r="AJ15" s="78"/>
      <c r="AK15" s="78"/>
      <c r="AL15" s="79"/>
      <c r="AM15" s="80">
        <f t="shared" si="1"/>
        <v>14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234</v>
      </c>
      <c r="J16" s="78"/>
      <c r="K16" s="79"/>
      <c r="L16" s="77">
        <v>262</v>
      </c>
      <c r="M16" s="78"/>
      <c r="N16" s="79"/>
      <c r="O16" s="77">
        <f t="shared" si="0"/>
        <v>496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f t="shared" si="1"/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107</v>
      </c>
      <c r="G17" s="78"/>
      <c r="H17" s="79"/>
      <c r="I17" s="77">
        <v>147</v>
      </c>
      <c r="J17" s="78"/>
      <c r="K17" s="79"/>
      <c r="L17" s="77">
        <v>169</v>
      </c>
      <c r="M17" s="78"/>
      <c r="N17" s="79"/>
      <c r="O17" s="77">
        <f t="shared" si="0"/>
        <v>316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267</v>
      </c>
      <c r="AB17" s="78"/>
      <c r="AC17" s="78"/>
      <c r="AD17" s="79"/>
      <c r="AE17" s="77">
        <v>233</v>
      </c>
      <c r="AF17" s="78"/>
      <c r="AG17" s="78"/>
      <c r="AH17" s="79"/>
      <c r="AI17" s="78">
        <v>290</v>
      </c>
      <c r="AJ17" s="78"/>
      <c r="AK17" s="78"/>
      <c r="AL17" s="79"/>
      <c r="AM17" s="80">
        <f t="shared" si="1"/>
        <v>523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152</v>
      </c>
      <c r="G18" s="78"/>
      <c r="H18" s="79"/>
      <c r="I18" s="77">
        <v>174</v>
      </c>
      <c r="J18" s="78"/>
      <c r="K18" s="79"/>
      <c r="L18" s="77">
        <v>197</v>
      </c>
      <c r="M18" s="78"/>
      <c r="N18" s="79"/>
      <c r="O18" s="77">
        <f t="shared" si="0"/>
        <v>371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247</v>
      </c>
      <c r="AB18" s="78"/>
      <c r="AC18" s="78"/>
      <c r="AD18" s="79"/>
      <c r="AE18" s="77">
        <v>204</v>
      </c>
      <c r="AF18" s="78"/>
      <c r="AG18" s="78"/>
      <c r="AH18" s="79"/>
      <c r="AI18" s="78">
        <v>215</v>
      </c>
      <c r="AJ18" s="78"/>
      <c r="AK18" s="78"/>
      <c r="AL18" s="79"/>
      <c r="AM18" s="80">
        <f t="shared" si="1"/>
        <v>419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155</v>
      </c>
      <c r="G19" s="78"/>
      <c r="H19" s="79"/>
      <c r="I19" s="77">
        <v>143</v>
      </c>
      <c r="J19" s="78"/>
      <c r="K19" s="79"/>
      <c r="L19" s="77">
        <v>167</v>
      </c>
      <c r="M19" s="78"/>
      <c r="N19" s="79"/>
      <c r="O19" s="77">
        <f t="shared" si="0"/>
        <v>310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79</v>
      </c>
      <c r="AB19" s="78"/>
      <c r="AC19" s="78"/>
      <c r="AD19" s="79"/>
      <c r="AE19" s="77">
        <v>57</v>
      </c>
      <c r="AF19" s="78"/>
      <c r="AG19" s="78"/>
      <c r="AH19" s="79"/>
      <c r="AI19" s="78">
        <v>69</v>
      </c>
      <c r="AJ19" s="78"/>
      <c r="AK19" s="78"/>
      <c r="AL19" s="79"/>
      <c r="AM19" s="80">
        <f t="shared" si="1"/>
        <v>126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80</v>
      </c>
      <c r="G20" s="78"/>
      <c r="H20" s="79"/>
      <c r="I20" s="77">
        <v>78</v>
      </c>
      <c r="J20" s="78"/>
      <c r="K20" s="79"/>
      <c r="L20" s="77">
        <v>74</v>
      </c>
      <c r="M20" s="78"/>
      <c r="N20" s="79"/>
      <c r="O20" s="77">
        <f t="shared" si="0"/>
        <v>152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121</v>
      </c>
      <c r="AB20" s="78"/>
      <c r="AC20" s="78"/>
      <c r="AD20" s="79"/>
      <c r="AE20" s="77">
        <v>107</v>
      </c>
      <c r="AF20" s="78"/>
      <c r="AG20" s="78"/>
      <c r="AH20" s="79"/>
      <c r="AI20" s="78">
        <v>135</v>
      </c>
      <c r="AJ20" s="78"/>
      <c r="AK20" s="78"/>
      <c r="AL20" s="79"/>
      <c r="AM20" s="80">
        <f t="shared" si="1"/>
        <v>242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72</v>
      </c>
      <c r="G21" s="78"/>
      <c r="H21" s="79"/>
      <c r="I21" s="77">
        <v>47</v>
      </c>
      <c r="J21" s="78"/>
      <c r="K21" s="79"/>
      <c r="L21" s="77">
        <v>65</v>
      </c>
      <c r="M21" s="78"/>
      <c r="N21" s="79"/>
      <c r="O21" s="77">
        <f t="shared" si="0"/>
        <v>112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130</v>
      </c>
      <c r="AB21" s="78"/>
      <c r="AC21" s="78"/>
      <c r="AD21" s="79"/>
      <c r="AE21" s="77">
        <v>120</v>
      </c>
      <c r="AF21" s="78"/>
      <c r="AG21" s="78"/>
      <c r="AH21" s="79"/>
      <c r="AI21" s="78">
        <v>138</v>
      </c>
      <c r="AJ21" s="78"/>
      <c r="AK21" s="78"/>
      <c r="AL21" s="79"/>
      <c r="AM21" s="80">
        <f t="shared" si="1"/>
        <v>258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40</v>
      </c>
      <c r="J22" s="78"/>
      <c r="K22" s="79"/>
      <c r="L22" s="77">
        <v>43</v>
      </c>
      <c r="M22" s="78"/>
      <c r="N22" s="79"/>
      <c r="O22" s="77">
        <f t="shared" si="0"/>
        <v>83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265</v>
      </c>
      <c r="AF22" s="78"/>
      <c r="AG22" s="78"/>
      <c r="AH22" s="79"/>
      <c r="AI22" s="78">
        <v>316</v>
      </c>
      <c r="AJ22" s="78"/>
      <c r="AK22" s="78"/>
      <c r="AL22" s="79"/>
      <c r="AM22" s="80">
        <f t="shared" si="1"/>
        <v>581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195</v>
      </c>
      <c r="G23" s="78"/>
      <c r="H23" s="79"/>
      <c r="I23" s="77">
        <v>175</v>
      </c>
      <c r="J23" s="78"/>
      <c r="K23" s="79"/>
      <c r="L23" s="77">
        <v>198</v>
      </c>
      <c r="M23" s="78"/>
      <c r="N23" s="79"/>
      <c r="O23" s="77">
        <f t="shared" si="0"/>
        <v>373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22</v>
      </c>
      <c r="AB23" s="78"/>
      <c r="AC23" s="78"/>
      <c r="AD23" s="79"/>
      <c r="AE23" s="77">
        <v>15</v>
      </c>
      <c r="AF23" s="78"/>
      <c r="AG23" s="78"/>
      <c r="AH23" s="79"/>
      <c r="AI23" s="78">
        <v>18</v>
      </c>
      <c r="AJ23" s="78"/>
      <c r="AK23" s="78"/>
      <c r="AL23" s="79"/>
      <c r="AM23" s="80">
        <f t="shared" si="1"/>
        <v>33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229</v>
      </c>
      <c r="G24" s="78"/>
      <c r="H24" s="79"/>
      <c r="I24" s="77">
        <v>256</v>
      </c>
      <c r="J24" s="78"/>
      <c r="K24" s="79"/>
      <c r="L24" s="77">
        <v>252</v>
      </c>
      <c r="M24" s="78"/>
      <c r="N24" s="79"/>
      <c r="O24" s="77">
        <f t="shared" si="0"/>
        <v>508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164</v>
      </c>
      <c r="AB24" s="78"/>
      <c r="AC24" s="78"/>
      <c r="AD24" s="79"/>
      <c r="AE24" s="77">
        <v>159</v>
      </c>
      <c r="AF24" s="78"/>
      <c r="AG24" s="78"/>
      <c r="AH24" s="79"/>
      <c r="AI24" s="78">
        <v>159</v>
      </c>
      <c r="AJ24" s="78"/>
      <c r="AK24" s="78"/>
      <c r="AL24" s="79"/>
      <c r="AM24" s="80">
        <f t="shared" si="1"/>
        <v>318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200</v>
      </c>
      <c r="G25" s="78"/>
      <c r="H25" s="79"/>
      <c r="I25" s="77">
        <v>186</v>
      </c>
      <c r="J25" s="78"/>
      <c r="K25" s="79"/>
      <c r="L25" s="77">
        <v>203</v>
      </c>
      <c r="M25" s="78"/>
      <c r="N25" s="79"/>
      <c r="O25" s="77">
        <f t="shared" si="0"/>
        <v>389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238</v>
      </c>
      <c r="AB25" s="78"/>
      <c r="AC25" s="78"/>
      <c r="AD25" s="79"/>
      <c r="AE25" s="77">
        <v>190</v>
      </c>
      <c r="AF25" s="78"/>
      <c r="AG25" s="78"/>
      <c r="AH25" s="79"/>
      <c r="AI25" s="78">
        <v>202</v>
      </c>
      <c r="AJ25" s="78"/>
      <c r="AK25" s="78"/>
      <c r="AL25" s="79"/>
      <c r="AM25" s="80">
        <f t="shared" si="1"/>
        <v>392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182</v>
      </c>
      <c r="G26" s="78"/>
      <c r="H26" s="79"/>
      <c r="I26" s="77">
        <v>175</v>
      </c>
      <c r="J26" s="78"/>
      <c r="K26" s="79"/>
      <c r="L26" s="77">
        <v>208</v>
      </c>
      <c r="M26" s="78"/>
      <c r="N26" s="79"/>
      <c r="O26" s="77">
        <f t="shared" si="0"/>
        <v>383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162</v>
      </c>
      <c r="AB26" s="78"/>
      <c r="AC26" s="78"/>
      <c r="AD26" s="79"/>
      <c r="AE26" s="77">
        <v>153</v>
      </c>
      <c r="AF26" s="78"/>
      <c r="AG26" s="78"/>
      <c r="AH26" s="79"/>
      <c r="AI26" s="78">
        <v>169</v>
      </c>
      <c r="AJ26" s="78"/>
      <c r="AK26" s="78"/>
      <c r="AL26" s="79"/>
      <c r="AM26" s="80">
        <f t="shared" si="1"/>
        <v>322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138</v>
      </c>
      <c r="J27" s="78"/>
      <c r="K27" s="79"/>
      <c r="L27" s="77">
        <v>168</v>
      </c>
      <c r="M27" s="78"/>
      <c r="N27" s="79"/>
      <c r="O27" s="77">
        <f t="shared" si="0"/>
        <v>306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189</v>
      </c>
      <c r="AB27" s="78"/>
      <c r="AC27" s="78"/>
      <c r="AD27" s="79"/>
      <c r="AE27" s="77">
        <v>162</v>
      </c>
      <c r="AF27" s="78"/>
      <c r="AG27" s="78"/>
      <c r="AH27" s="79"/>
      <c r="AI27" s="78">
        <v>136</v>
      </c>
      <c r="AJ27" s="78"/>
      <c r="AK27" s="78"/>
      <c r="AL27" s="79"/>
      <c r="AM27" s="80">
        <f t="shared" si="1"/>
        <v>298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56</v>
      </c>
      <c r="J28" s="78"/>
      <c r="K28" s="79"/>
      <c r="L28" s="77">
        <v>70</v>
      </c>
      <c r="M28" s="78"/>
      <c r="N28" s="79"/>
      <c r="O28" s="77">
        <f t="shared" si="0"/>
        <v>126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222</v>
      </c>
      <c r="AB28" s="78"/>
      <c r="AC28" s="78"/>
      <c r="AD28" s="79"/>
      <c r="AE28" s="77">
        <v>195</v>
      </c>
      <c r="AF28" s="78"/>
      <c r="AG28" s="78"/>
      <c r="AH28" s="79"/>
      <c r="AI28" s="78">
        <v>226</v>
      </c>
      <c r="AJ28" s="78"/>
      <c r="AK28" s="78"/>
      <c r="AL28" s="79"/>
      <c r="AM28" s="80">
        <f t="shared" si="1"/>
        <v>421</v>
      </c>
      <c r="AN28" s="80"/>
      <c r="AO28" s="80"/>
      <c r="AP28" s="80"/>
      <c r="AR28" s="38"/>
      <c r="AS28" s="38" t="s">
        <v>49</v>
      </c>
      <c r="AT28" s="38" t="s">
        <v>50</v>
      </c>
      <c r="AU28" s="38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79</v>
      </c>
      <c r="J29" s="78"/>
      <c r="K29" s="79"/>
      <c r="L29" s="77">
        <v>102</v>
      </c>
      <c r="M29" s="78"/>
      <c r="N29" s="79"/>
      <c r="O29" s="77">
        <f t="shared" si="0"/>
        <v>181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226</v>
      </c>
      <c r="AB29" s="78"/>
      <c r="AC29" s="78"/>
      <c r="AD29" s="79"/>
      <c r="AE29" s="77">
        <v>245</v>
      </c>
      <c r="AF29" s="78"/>
      <c r="AG29" s="78"/>
      <c r="AH29" s="79"/>
      <c r="AI29" s="78">
        <v>189</v>
      </c>
      <c r="AJ29" s="78"/>
      <c r="AK29" s="78"/>
      <c r="AL29" s="79"/>
      <c r="AM29" s="80">
        <f t="shared" si="1"/>
        <v>434</v>
      </c>
      <c r="AN29" s="80"/>
      <c r="AO29" s="80"/>
      <c r="AP29" s="80"/>
      <c r="AR29" s="38" t="s">
        <v>1</v>
      </c>
      <c r="AS29" s="5">
        <f>AE31</f>
        <v>12582</v>
      </c>
      <c r="AT29" s="5">
        <v>4367</v>
      </c>
      <c r="AU29" s="6">
        <f>IF(OR(AS29=0,AT29=0),"",ROUNDDOWN(AT29/AS29,4))</f>
        <v>0.34699999999999998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1515</v>
      </c>
      <c r="G30" s="78"/>
      <c r="H30" s="79"/>
      <c r="I30" s="77">
        <v>1590</v>
      </c>
      <c r="J30" s="78"/>
      <c r="K30" s="79"/>
      <c r="L30" s="77">
        <v>1710</v>
      </c>
      <c r="M30" s="78"/>
      <c r="N30" s="79"/>
      <c r="O30" s="77">
        <f t="shared" si="0"/>
        <v>3300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41</v>
      </c>
      <c r="AB30" s="78"/>
      <c r="AC30" s="78"/>
      <c r="AD30" s="79"/>
      <c r="AE30" s="77">
        <v>42</v>
      </c>
      <c r="AF30" s="78"/>
      <c r="AG30" s="78"/>
      <c r="AH30" s="79"/>
      <c r="AI30" s="78">
        <v>48</v>
      </c>
      <c r="AJ30" s="78"/>
      <c r="AK30" s="78"/>
      <c r="AL30" s="79"/>
      <c r="AM30" s="80">
        <f t="shared" si="1"/>
        <v>90</v>
      </c>
      <c r="AN30" s="80"/>
      <c r="AO30" s="80"/>
      <c r="AP30" s="80"/>
      <c r="AR30" s="38" t="s">
        <v>3</v>
      </c>
      <c r="AS30" s="5">
        <f>AI31</f>
        <v>13803</v>
      </c>
      <c r="AT30" s="5">
        <v>5930</v>
      </c>
      <c r="AU30" s="6">
        <f>IF(OR(AS30=0,AT30=0),"",ROUNDDOWN(AT30/AS30,4))</f>
        <v>0.42959999999999998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548</v>
      </c>
      <c r="G31" s="78"/>
      <c r="H31" s="79"/>
      <c r="I31" s="77">
        <v>588</v>
      </c>
      <c r="J31" s="78"/>
      <c r="K31" s="79"/>
      <c r="L31" s="77">
        <v>635</v>
      </c>
      <c r="M31" s="78"/>
      <c r="N31" s="79"/>
      <c r="O31" s="77">
        <f t="shared" si="0"/>
        <v>1223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12559</v>
      </c>
      <c r="AB31" s="78"/>
      <c r="AC31" s="78"/>
      <c r="AD31" s="79"/>
      <c r="AE31" s="77">
        <f>SUM(I8:K32,AE8:AH30)</f>
        <v>12582</v>
      </c>
      <c r="AF31" s="78"/>
      <c r="AG31" s="78"/>
      <c r="AH31" s="79"/>
      <c r="AI31" s="77">
        <f>SUM(L8:N32,AI8:AL30)</f>
        <v>13803</v>
      </c>
      <c r="AJ31" s="78"/>
      <c r="AK31" s="78"/>
      <c r="AL31" s="79"/>
      <c r="AM31" s="80">
        <f t="shared" si="1"/>
        <v>26385</v>
      </c>
      <c r="AN31" s="80"/>
      <c r="AO31" s="80"/>
      <c r="AP31" s="80"/>
      <c r="AR31" s="38" t="s">
        <v>4</v>
      </c>
      <c r="AS31" s="5">
        <f>AM31</f>
        <v>26385</v>
      </c>
      <c r="AT31" s="5">
        <f>AT29+AT30</f>
        <v>10297</v>
      </c>
      <c r="AU31" s="6">
        <f>IF(OR(AS31=0,AT31=0),"",ROUNDDOWN(AT31/AS31,4))</f>
        <v>0.39019999999999999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456</v>
      </c>
      <c r="G32" s="95"/>
      <c r="H32" s="96"/>
      <c r="I32" s="94">
        <v>447</v>
      </c>
      <c r="J32" s="95"/>
      <c r="K32" s="96"/>
      <c r="L32" s="94">
        <v>490</v>
      </c>
      <c r="M32" s="95"/>
      <c r="N32" s="96"/>
      <c r="O32" s="94">
        <f t="shared" si="0"/>
        <v>937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36" t="s">
        <v>59</v>
      </c>
      <c r="E34" s="88">
        <f>AM31-[2]Ｈ29.8!AM31</f>
        <v>-26</v>
      </c>
      <c r="F34" s="88"/>
      <c r="G34" s="1" t="s">
        <v>2</v>
      </c>
      <c r="L34" s="1" t="s">
        <v>60</v>
      </c>
      <c r="O34" s="89">
        <f>AM31-26832</f>
        <v>-447</v>
      </c>
      <c r="P34" s="89"/>
      <c r="Q34" s="89"/>
      <c r="R34" s="89"/>
      <c r="S34" s="1" t="s">
        <v>2</v>
      </c>
      <c r="AG34" s="36" t="s">
        <v>61</v>
      </c>
      <c r="AH34" s="66">
        <f>AT31</f>
        <v>10297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36" t="s">
        <v>59</v>
      </c>
      <c r="E36" s="89">
        <f>AA31-[2]Ｈ29.8!AA31</f>
        <v>3</v>
      </c>
      <c r="F36" s="89"/>
      <c r="G36" s="1" t="s">
        <v>62</v>
      </c>
      <c r="L36" s="1" t="s">
        <v>60</v>
      </c>
      <c r="O36" s="89">
        <f>AA31-12639</f>
        <v>-80</v>
      </c>
      <c r="P36" s="89"/>
      <c r="Q36" s="89"/>
      <c r="R36" s="89"/>
      <c r="S36" s="1" t="s">
        <v>62</v>
      </c>
      <c r="Y36" s="1" t="s">
        <v>92</v>
      </c>
      <c r="AG36" s="36" t="s">
        <v>1</v>
      </c>
      <c r="AH36" s="66">
        <f>AT29</f>
        <v>4367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36"/>
    </row>
    <row r="38" spans="3:39" s="1" customFormat="1" ht="18.75" customHeight="1">
      <c r="C38" s="37" t="s">
        <v>64</v>
      </c>
      <c r="AG38" s="36" t="s">
        <v>3</v>
      </c>
      <c r="AH38" s="66">
        <f>AT30</f>
        <v>5930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36"/>
    </row>
    <row r="40" spans="3:39" s="1" customFormat="1" ht="18.75" customHeight="1">
      <c r="C40" s="8" t="s">
        <v>65</v>
      </c>
      <c r="AG40" s="36" t="s">
        <v>51</v>
      </c>
      <c r="AH40" s="97">
        <f>IF(OR(AH34=0,AM31=0),"",ROUNDDOWN(AH34/AM31*100,2))</f>
        <v>39.020000000000003</v>
      </c>
      <c r="AI40" s="97"/>
      <c r="AJ40" s="97"/>
      <c r="AK40" s="97"/>
      <c r="AL40" s="97"/>
      <c r="AM40" s="1" t="s">
        <v>91</v>
      </c>
    </row>
    <row r="42" spans="3:39" s="1" customFormat="1" ht="14.25">
      <c r="C42" s="13" t="s">
        <v>69</v>
      </c>
      <c r="D42" s="14"/>
      <c r="E42" s="14"/>
      <c r="F42" s="63">
        <v>13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32</v>
      </c>
      <c r="R42" s="63"/>
      <c r="S42" s="63"/>
      <c r="T42" s="63"/>
      <c r="U42" s="14" t="s">
        <v>2</v>
      </c>
      <c r="V42" s="14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workbookViewId="0">
      <selection activeCell="AH40" sqref="AH40:AL40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1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39"/>
      <c r="H3" s="39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41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41"/>
      <c r="H4" s="7"/>
      <c r="I4" s="66" t="s">
        <v>62</v>
      </c>
      <c r="J4" s="66"/>
      <c r="K4" s="66"/>
      <c r="L4" s="66">
        <v>11204</v>
      </c>
      <c r="M4" s="66"/>
      <c r="N4" s="66"/>
      <c r="O4" s="42"/>
      <c r="P4" s="42"/>
      <c r="Q4" s="67" t="s">
        <v>63</v>
      </c>
      <c r="R4" s="67"/>
      <c r="S4" s="67"/>
      <c r="T4" s="68">
        <v>118.23</v>
      </c>
      <c r="U4" s="68"/>
      <c r="V4" s="68"/>
      <c r="W4" s="68"/>
      <c r="X4" s="42" t="s">
        <v>98</v>
      </c>
      <c r="Y4" s="42"/>
      <c r="Z4" s="42"/>
      <c r="AF4" s="4"/>
      <c r="AH4" s="41"/>
      <c r="AK4" s="39"/>
      <c r="AL4" s="41"/>
      <c r="AM4" s="42"/>
      <c r="AP4" s="39"/>
    </row>
    <row r="5" spans="2:44" ht="18.75" customHeight="1">
      <c r="Z5" s="41"/>
      <c r="AA5" s="41"/>
      <c r="AB5" s="41"/>
      <c r="AC5" s="41"/>
      <c r="AD5" s="66" t="s">
        <v>97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1725</v>
      </c>
      <c r="G8" s="82"/>
      <c r="H8" s="83"/>
      <c r="I8" s="81">
        <v>1804</v>
      </c>
      <c r="J8" s="82"/>
      <c r="K8" s="83"/>
      <c r="L8" s="81">
        <v>2008</v>
      </c>
      <c r="M8" s="82"/>
      <c r="N8" s="83"/>
      <c r="O8" s="81">
        <f t="shared" ref="O8:O32" si="0">I8+L8</f>
        <v>3812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485</v>
      </c>
      <c r="AB8" s="82"/>
      <c r="AC8" s="82"/>
      <c r="AD8" s="82"/>
      <c r="AE8" s="81">
        <v>544</v>
      </c>
      <c r="AF8" s="82"/>
      <c r="AG8" s="82"/>
      <c r="AH8" s="83"/>
      <c r="AI8" s="82">
        <v>598</v>
      </c>
      <c r="AJ8" s="82"/>
      <c r="AK8" s="82"/>
      <c r="AL8" s="83"/>
      <c r="AM8" s="73">
        <v>1142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101</v>
      </c>
      <c r="G9" s="78"/>
      <c r="H9" s="79"/>
      <c r="I9" s="77">
        <v>95</v>
      </c>
      <c r="J9" s="78"/>
      <c r="K9" s="79"/>
      <c r="L9" s="77">
        <v>75</v>
      </c>
      <c r="M9" s="78"/>
      <c r="N9" s="79"/>
      <c r="O9" s="77">
        <f t="shared" si="0"/>
        <v>170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64</v>
      </c>
      <c r="AF9" s="78"/>
      <c r="AG9" s="78"/>
      <c r="AH9" s="79"/>
      <c r="AI9" s="78">
        <v>69</v>
      </c>
      <c r="AJ9" s="78"/>
      <c r="AK9" s="78"/>
      <c r="AL9" s="79"/>
      <c r="AM9" s="80">
        <v>133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228</v>
      </c>
      <c r="G10" s="78"/>
      <c r="H10" s="79"/>
      <c r="I10" s="77">
        <v>206</v>
      </c>
      <c r="J10" s="78"/>
      <c r="K10" s="79"/>
      <c r="L10" s="77">
        <v>222</v>
      </c>
      <c r="M10" s="78"/>
      <c r="N10" s="79"/>
      <c r="O10" s="77">
        <f t="shared" si="0"/>
        <v>428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283</v>
      </c>
      <c r="AB10" s="78"/>
      <c r="AC10" s="78"/>
      <c r="AD10" s="79"/>
      <c r="AE10" s="77">
        <v>293</v>
      </c>
      <c r="AF10" s="78"/>
      <c r="AG10" s="78"/>
      <c r="AH10" s="79"/>
      <c r="AI10" s="78">
        <v>322</v>
      </c>
      <c r="AJ10" s="78"/>
      <c r="AK10" s="78"/>
      <c r="AL10" s="79"/>
      <c r="AM10" s="80">
        <v>615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103</v>
      </c>
      <c r="G11" s="78"/>
      <c r="H11" s="79"/>
      <c r="I11" s="77">
        <v>101</v>
      </c>
      <c r="J11" s="78"/>
      <c r="K11" s="79"/>
      <c r="L11" s="77">
        <v>120</v>
      </c>
      <c r="M11" s="78"/>
      <c r="N11" s="79"/>
      <c r="O11" s="77">
        <f t="shared" si="0"/>
        <v>221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435</v>
      </c>
      <c r="AB11" s="78"/>
      <c r="AC11" s="78"/>
      <c r="AD11" s="79"/>
      <c r="AE11" s="77">
        <v>482</v>
      </c>
      <c r="AF11" s="78"/>
      <c r="AG11" s="78"/>
      <c r="AH11" s="79"/>
      <c r="AI11" s="78">
        <v>533</v>
      </c>
      <c r="AJ11" s="78"/>
      <c r="AK11" s="78"/>
      <c r="AL11" s="79"/>
      <c r="AM11" s="80">
        <v>1015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152</v>
      </c>
      <c r="G12" s="78"/>
      <c r="H12" s="79"/>
      <c r="I12" s="77">
        <v>162</v>
      </c>
      <c r="J12" s="78"/>
      <c r="K12" s="79"/>
      <c r="L12" s="77">
        <v>161</v>
      </c>
      <c r="M12" s="78"/>
      <c r="N12" s="79"/>
      <c r="O12" s="77">
        <f t="shared" si="0"/>
        <v>323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174</v>
      </c>
      <c r="AB12" s="78"/>
      <c r="AC12" s="78"/>
      <c r="AD12" s="79"/>
      <c r="AE12" s="77">
        <v>174</v>
      </c>
      <c r="AF12" s="78"/>
      <c r="AG12" s="78"/>
      <c r="AH12" s="79"/>
      <c r="AI12" s="78">
        <v>199</v>
      </c>
      <c r="AJ12" s="78"/>
      <c r="AK12" s="78"/>
      <c r="AL12" s="79"/>
      <c r="AM12" s="80">
        <v>373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90</v>
      </c>
      <c r="G13" s="78"/>
      <c r="H13" s="79"/>
      <c r="I13" s="77">
        <v>84</v>
      </c>
      <c r="J13" s="78"/>
      <c r="K13" s="79"/>
      <c r="L13" s="77">
        <v>85</v>
      </c>
      <c r="M13" s="78"/>
      <c r="N13" s="79"/>
      <c r="O13" s="77">
        <f t="shared" si="0"/>
        <v>169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134</v>
      </c>
      <c r="AB13" s="78"/>
      <c r="AC13" s="78"/>
      <c r="AD13" s="79"/>
      <c r="AE13" s="77">
        <v>138</v>
      </c>
      <c r="AF13" s="78"/>
      <c r="AG13" s="78"/>
      <c r="AH13" s="79"/>
      <c r="AI13" s="78">
        <v>139</v>
      </c>
      <c r="AJ13" s="78"/>
      <c r="AK13" s="78"/>
      <c r="AL13" s="79"/>
      <c r="AM13" s="80">
        <v>277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1432</v>
      </c>
      <c r="AB14" s="78"/>
      <c r="AC14" s="78"/>
      <c r="AD14" s="79"/>
      <c r="AE14" s="77">
        <v>1413</v>
      </c>
      <c r="AF14" s="78"/>
      <c r="AG14" s="78"/>
      <c r="AH14" s="79"/>
      <c r="AI14" s="78">
        <v>1573</v>
      </c>
      <c r="AJ14" s="78"/>
      <c r="AK14" s="78"/>
      <c r="AL14" s="79"/>
      <c r="AM14" s="80">
        <v>2986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255</v>
      </c>
      <c r="G15" s="78"/>
      <c r="H15" s="79"/>
      <c r="I15" s="77">
        <v>263</v>
      </c>
      <c r="J15" s="78"/>
      <c r="K15" s="79"/>
      <c r="L15" s="77">
        <v>297</v>
      </c>
      <c r="M15" s="78"/>
      <c r="N15" s="79"/>
      <c r="O15" s="77">
        <f t="shared" si="0"/>
        <v>560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8</v>
      </c>
      <c r="AB15" s="78"/>
      <c r="AC15" s="78"/>
      <c r="AD15" s="79"/>
      <c r="AE15" s="77">
        <v>3</v>
      </c>
      <c r="AF15" s="78"/>
      <c r="AG15" s="78"/>
      <c r="AH15" s="79"/>
      <c r="AI15" s="78">
        <v>11</v>
      </c>
      <c r="AJ15" s="78"/>
      <c r="AK15" s="78"/>
      <c r="AL15" s="79"/>
      <c r="AM15" s="80">
        <v>14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234</v>
      </c>
      <c r="J16" s="78"/>
      <c r="K16" s="79"/>
      <c r="L16" s="77">
        <v>262</v>
      </c>
      <c r="M16" s="78"/>
      <c r="N16" s="79"/>
      <c r="O16" s="77">
        <f t="shared" si="0"/>
        <v>496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109</v>
      </c>
      <c r="G17" s="78"/>
      <c r="H17" s="79"/>
      <c r="I17" s="77">
        <v>147</v>
      </c>
      <c r="J17" s="78"/>
      <c r="K17" s="79"/>
      <c r="L17" s="77">
        <v>171</v>
      </c>
      <c r="M17" s="78"/>
      <c r="N17" s="79"/>
      <c r="O17" s="77">
        <f t="shared" si="0"/>
        <v>318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267</v>
      </c>
      <c r="AB17" s="78"/>
      <c r="AC17" s="78"/>
      <c r="AD17" s="79"/>
      <c r="AE17" s="77">
        <v>235</v>
      </c>
      <c r="AF17" s="78"/>
      <c r="AG17" s="78"/>
      <c r="AH17" s="79"/>
      <c r="AI17" s="78">
        <v>287</v>
      </c>
      <c r="AJ17" s="78"/>
      <c r="AK17" s="78"/>
      <c r="AL17" s="79"/>
      <c r="AM17" s="80">
        <v>522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152</v>
      </c>
      <c r="G18" s="78"/>
      <c r="H18" s="79"/>
      <c r="I18" s="77">
        <v>175</v>
      </c>
      <c r="J18" s="78"/>
      <c r="K18" s="79"/>
      <c r="L18" s="77">
        <v>197</v>
      </c>
      <c r="M18" s="78"/>
      <c r="N18" s="79"/>
      <c r="O18" s="77">
        <f t="shared" si="0"/>
        <v>372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247</v>
      </c>
      <c r="AB18" s="78"/>
      <c r="AC18" s="78"/>
      <c r="AD18" s="79"/>
      <c r="AE18" s="77">
        <v>204</v>
      </c>
      <c r="AF18" s="78"/>
      <c r="AG18" s="78"/>
      <c r="AH18" s="79"/>
      <c r="AI18" s="78">
        <v>215</v>
      </c>
      <c r="AJ18" s="78"/>
      <c r="AK18" s="78"/>
      <c r="AL18" s="79"/>
      <c r="AM18" s="80">
        <v>419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154</v>
      </c>
      <c r="G19" s="78"/>
      <c r="H19" s="79"/>
      <c r="I19" s="77">
        <v>141</v>
      </c>
      <c r="J19" s="78"/>
      <c r="K19" s="79"/>
      <c r="L19" s="77">
        <v>167</v>
      </c>
      <c r="M19" s="78"/>
      <c r="N19" s="79"/>
      <c r="O19" s="77">
        <f t="shared" si="0"/>
        <v>308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79</v>
      </c>
      <c r="AB19" s="78"/>
      <c r="AC19" s="78"/>
      <c r="AD19" s="79"/>
      <c r="AE19" s="77">
        <v>57</v>
      </c>
      <c r="AF19" s="78"/>
      <c r="AG19" s="78"/>
      <c r="AH19" s="79"/>
      <c r="AI19" s="78">
        <v>68</v>
      </c>
      <c r="AJ19" s="78"/>
      <c r="AK19" s="78"/>
      <c r="AL19" s="79"/>
      <c r="AM19" s="80">
        <v>125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78</v>
      </c>
      <c r="G20" s="78"/>
      <c r="H20" s="79"/>
      <c r="I20" s="77">
        <v>76</v>
      </c>
      <c r="J20" s="78"/>
      <c r="K20" s="79"/>
      <c r="L20" s="77">
        <v>71</v>
      </c>
      <c r="M20" s="78"/>
      <c r="N20" s="79"/>
      <c r="O20" s="77">
        <f t="shared" si="0"/>
        <v>147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121</v>
      </c>
      <c r="AB20" s="78"/>
      <c r="AC20" s="78"/>
      <c r="AD20" s="79"/>
      <c r="AE20" s="77">
        <v>107</v>
      </c>
      <c r="AF20" s="78"/>
      <c r="AG20" s="78"/>
      <c r="AH20" s="79"/>
      <c r="AI20" s="78">
        <v>135</v>
      </c>
      <c r="AJ20" s="78"/>
      <c r="AK20" s="78"/>
      <c r="AL20" s="79"/>
      <c r="AM20" s="80">
        <v>242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72</v>
      </c>
      <c r="G21" s="78"/>
      <c r="H21" s="79"/>
      <c r="I21" s="77">
        <v>47</v>
      </c>
      <c r="J21" s="78"/>
      <c r="K21" s="79"/>
      <c r="L21" s="77">
        <v>64</v>
      </c>
      <c r="M21" s="78"/>
      <c r="N21" s="79"/>
      <c r="O21" s="77">
        <f t="shared" si="0"/>
        <v>111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129</v>
      </c>
      <c r="AB21" s="78"/>
      <c r="AC21" s="78"/>
      <c r="AD21" s="79"/>
      <c r="AE21" s="77">
        <v>120</v>
      </c>
      <c r="AF21" s="78"/>
      <c r="AG21" s="78"/>
      <c r="AH21" s="79"/>
      <c r="AI21" s="78">
        <v>136</v>
      </c>
      <c r="AJ21" s="78"/>
      <c r="AK21" s="78"/>
      <c r="AL21" s="79"/>
      <c r="AM21" s="80">
        <v>256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40</v>
      </c>
      <c r="J22" s="78"/>
      <c r="K22" s="79"/>
      <c r="L22" s="77">
        <v>43</v>
      </c>
      <c r="M22" s="78"/>
      <c r="N22" s="79"/>
      <c r="O22" s="77">
        <f t="shared" si="0"/>
        <v>83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266</v>
      </c>
      <c r="AF22" s="78"/>
      <c r="AG22" s="78"/>
      <c r="AH22" s="79"/>
      <c r="AI22" s="78">
        <v>316</v>
      </c>
      <c r="AJ22" s="78"/>
      <c r="AK22" s="78"/>
      <c r="AL22" s="79"/>
      <c r="AM22" s="80">
        <v>582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194</v>
      </c>
      <c r="G23" s="78"/>
      <c r="H23" s="79"/>
      <c r="I23" s="77">
        <v>174</v>
      </c>
      <c r="J23" s="78"/>
      <c r="K23" s="79"/>
      <c r="L23" s="77">
        <v>195</v>
      </c>
      <c r="M23" s="78"/>
      <c r="N23" s="79"/>
      <c r="O23" s="77">
        <f t="shared" si="0"/>
        <v>369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16</v>
      </c>
      <c r="AB23" s="78"/>
      <c r="AC23" s="78"/>
      <c r="AD23" s="79"/>
      <c r="AE23" s="77">
        <v>11</v>
      </c>
      <c r="AF23" s="78"/>
      <c r="AG23" s="78"/>
      <c r="AH23" s="79"/>
      <c r="AI23" s="78">
        <v>16</v>
      </c>
      <c r="AJ23" s="78"/>
      <c r="AK23" s="78"/>
      <c r="AL23" s="79"/>
      <c r="AM23" s="80">
        <v>27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229</v>
      </c>
      <c r="G24" s="78"/>
      <c r="H24" s="79"/>
      <c r="I24" s="77">
        <v>257</v>
      </c>
      <c r="J24" s="78"/>
      <c r="K24" s="79"/>
      <c r="L24" s="77">
        <v>251</v>
      </c>
      <c r="M24" s="78"/>
      <c r="N24" s="79"/>
      <c r="O24" s="77">
        <f t="shared" si="0"/>
        <v>508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162</v>
      </c>
      <c r="AB24" s="78"/>
      <c r="AC24" s="78"/>
      <c r="AD24" s="79"/>
      <c r="AE24" s="77">
        <v>158</v>
      </c>
      <c r="AF24" s="78"/>
      <c r="AG24" s="78"/>
      <c r="AH24" s="79"/>
      <c r="AI24" s="78">
        <v>157</v>
      </c>
      <c r="AJ24" s="78"/>
      <c r="AK24" s="78"/>
      <c r="AL24" s="79"/>
      <c r="AM24" s="80">
        <v>315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200</v>
      </c>
      <c r="G25" s="78"/>
      <c r="H25" s="79"/>
      <c r="I25" s="77">
        <v>185</v>
      </c>
      <c r="J25" s="78"/>
      <c r="K25" s="79"/>
      <c r="L25" s="77">
        <v>201</v>
      </c>
      <c r="M25" s="78"/>
      <c r="N25" s="79"/>
      <c r="O25" s="77">
        <f t="shared" si="0"/>
        <v>386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235</v>
      </c>
      <c r="AB25" s="78"/>
      <c r="AC25" s="78"/>
      <c r="AD25" s="79"/>
      <c r="AE25" s="77">
        <v>190</v>
      </c>
      <c r="AF25" s="78"/>
      <c r="AG25" s="78"/>
      <c r="AH25" s="79"/>
      <c r="AI25" s="78">
        <v>199</v>
      </c>
      <c r="AJ25" s="78"/>
      <c r="AK25" s="78"/>
      <c r="AL25" s="79"/>
      <c r="AM25" s="80">
        <v>389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181</v>
      </c>
      <c r="G26" s="78"/>
      <c r="H26" s="79"/>
      <c r="I26" s="77">
        <v>175</v>
      </c>
      <c r="J26" s="78"/>
      <c r="K26" s="79"/>
      <c r="L26" s="77">
        <v>207</v>
      </c>
      <c r="M26" s="78"/>
      <c r="N26" s="79"/>
      <c r="O26" s="77">
        <f t="shared" si="0"/>
        <v>382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151</v>
      </c>
      <c r="AF26" s="78"/>
      <c r="AG26" s="78"/>
      <c r="AH26" s="79"/>
      <c r="AI26" s="78">
        <v>169</v>
      </c>
      <c r="AJ26" s="78"/>
      <c r="AK26" s="78"/>
      <c r="AL26" s="79"/>
      <c r="AM26" s="80">
        <v>320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138</v>
      </c>
      <c r="J27" s="78"/>
      <c r="K27" s="79"/>
      <c r="L27" s="77">
        <v>168</v>
      </c>
      <c r="M27" s="78"/>
      <c r="N27" s="79"/>
      <c r="O27" s="77">
        <f t="shared" si="0"/>
        <v>306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190</v>
      </c>
      <c r="AB27" s="78"/>
      <c r="AC27" s="78"/>
      <c r="AD27" s="79"/>
      <c r="AE27" s="77">
        <v>163</v>
      </c>
      <c r="AF27" s="78"/>
      <c r="AG27" s="78"/>
      <c r="AH27" s="79"/>
      <c r="AI27" s="78">
        <v>136</v>
      </c>
      <c r="AJ27" s="78"/>
      <c r="AK27" s="78"/>
      <c r="AL27" s="79"/>
      <c r="AM27" s="80">
        <v>299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55</v>
      </c>
      <c r="J28" s="78"/>
      <c r="K28" s="79"/>
      <c r="L28" s="77">
        <v>70</v>
      </c>
      <c r="M28" s="78"/>
      <c r="N28" s="79"/>
      <c r="O28" s="77">
        <f t="shared" si="0"/>
        <v>125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220</v>
      </c>
      <c r="AB28" s="78"/>
      <c r="AC28" s="78"/>
      <c r="AD28" s="79"/>
      <c r="AE28" s="77">
        <v>193</v>
      </c>
      <c r="AF28" s="78"/>
      <c r="AG28" s="78"/>
      <c r="AH28" s="79"/>
      <c r="AI28" s="78">
        <v>225</v>
      </c>
      <c r="AJ28" s="78"/>
      <c r="AK28" s="78"/>
      <c r="AL28" s="79"/>
      <c r="AM28" s="80">
        <v>418</v>
      </c>
      <c r="AN28" s="80"/>
      <c r="AO28" s="80"/>
      <c r="AP28" s="80"/>
      <c r="AR28" s="40"/>
      <c r="AS28" s="40" t="s">
        <v>49</v>
      </c>
      <c r="AT28" s="40" t="s">
        <v>50</v>
      </c>
      <c r="AU28" s="40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79</v>
      </c>
      <c r="J29" s="78"/>
      <c r="K29" s="79"/>
      <c r="L29" s="77">
        <v>101</v>
      </c>
      <c r="M29" s="78"/>
      <c r="N29" s="79"/>
      <c r="O29" s="77">
        <f t="shared" si="0"/>
        <v>180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223</v>
      </c>
      <c r="AB29" s="78"/>
      <c r="AC29" s="78"/>
      <c r="AD29" s="79"/>
      <c r="AE29" s="77">
        <v>243</v>
      </c>
      <c r="AF29" s="78"/>
      <c r="AG29" s="78"/>
      <c r="AH29" s="79"/>
      <c r="AI29" s="78">
        <v>187</v>
      </c>
      <c r="AJ29" s="78"/>
      <c r="AK29" s="78"/>
      <c r="AL29" s="79"/>
      <c r="AM29" s="80">
        <v>430</v>
      </c>
      <c r="AN29" s="80"/>
      <c r="AO29" s="80"/>
      <c r="AP29" s="80"/>
      <c r="AR29" s="40" t="s">
        <v>1</v>
      </c>
      <c r="AS29" s="5">
        <f>AE31</f>
        <v>12572</v>
      </c>
      <c r="AT29" s="5">
        <v>4374</v>
      </c>
      <c r="AU29" s="6">
        <f>IF(OR(AS29=0,AT29=0),"",ROUNDDOWN(AT29/AS29,4))</f>
        <v>0.34789999999999999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1518</v>
      </c>
      <c r="G30" s="78"/>
      <c r="H30" s="79"/>
      <c r="I30" s="77">
        <v>1595</v>
      </c>
      <c r="J30" s="78"/>
      <c r="K30" s="79"/>
      <c r="L30" s="77">
        <v>1710</v>
      </c>
      <c r="M30" s="78"/>
      <c r="N30" s="79"/>
      <c r="O30" s="77">
        <f t="shared" si="0"/>
        <v>3305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42</v>
      </c>
      <c r="AB30" s="78"/>
      <c r="AC30" s="78"/>
      <c r="AD30" s="79"/>
      <c r="AE30" s="77">
        <v>45</v>
      </c>
      <c r="AF30" s="78"/>
      <c r="AG30" s="78"/>
      <c r="AH30" s="79"/>
      <c r="AI30" s="78">
        <v>49</v>
      </c>
      <c r="AJ30" s="78"/>
      <c r="AK30" s="78"/>
      <c r="AL30" s="79"/>
      <c r="AM30" s="80">
        <v>94</v>
      </c>
      <c r="AN30" s="80"/>
      <c r="AO30" s="80"/>
      <c r="AP30" s="80"/>
      <c r="AR30" s="40" t="s">
        <v>3</v>
      </c>
      <c r="AS30" s="5">
        <f>AI31</f>
        <v>13771</v>
      </c>
      <c r="AT30" s="5">
        <v>5926</v>
      </c>
      <c r="AU30" s="6">
        <f>IF(OR(AS30=0,AT30=0),"",ROUNDDOWN(AT30/AS30,4))</f>
        <v>0.43030000000000002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548</v>
      </c>
      <c r="G31" s="78"/>
      <c r="H31" s="79"/>
      <c r="I31" s="77">
        <v>586</v>
      </c>
      <c r="J31" s="78"/>
      <c r="K31" s="79"/>
      <c r="L31" s="77">
        <v>634</v>
      </c>
      <c r="M31" s="78"/>
      <c r="N31" s="79"/>
      <c r="O31" s="77">
        <f t="shared" si="0"/>
        <v>1220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12548</v>
      </c>
      <c r="AB31" s="78"/>
      <c r="AC31" s="78"/>
      <c r="AD31" s="79"/>
      <c r="AE31" s="77">
        <f>SUM(I8:K32,AE8:AH30)</f>
        <v>12572</v>
      </c>
      <c r="AF31" s="78"/>
      <c r="AG31" s="78"/>
      <c r="AH31" s="79"/>
      <c r="AI31" s="77">
        <f>SUM(L8:N32,AI8:AL30)</f>
        <v>13771</v>
      </c>
      <c r="AJ31" s="78"/>
      <c r="AK31" s="78"/>
      <c r="AL31" s="79"/>
      <c r="AM31" s="80">
        <f>AE31+AI31</f>
        <v>26343</v>
      </c>
      <c r="AN31" s="80"/>
      <c r="AO31" s="80"/>
      <c r="AP31" s="80"/>
      <c r="AR31" s="40" t="s">
        <v>4</v>
      </c>
      <c r="AS31" s="5">
        <f>AM31</f>
        <v>26343</v>
      </c>
      <c r="AT31" s="5">
        <f>AT29+AT30</f>
        <v>10300</v>
      </c>
      <c r="AU31" s="6">
        <f>IF(OR(AS31=0,AT31=0),"",ROUNDDOWN(AT31/AS31,4))</f>
        <v>0.39090000000000003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456</v>
      </c>
      <c r="G32" s="95"/>
      <c r="H32" s="96"/>
      <c r="I32" s="94">
        <v>446</v>
      </c>
      <c r="J32" s="95"/>
      <c r="K32" s="96"/>
      <c r="L32" s="94">
        <v>490</v>
      </c>
      <c r="M32" s="95"/>
      <c r="N32" s="96"/>
      <c r="O32" s="94">
        <f t="shared" si="0"/>
        <v>936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39" t="s">
        <v>59</v>
      </c>
      <c r="E34" s="88">
        <f>AM31-[3]Ｈ29.9!AM31</f>
        <v>-42</v>
      </c>
      <c r="F34" s="88"/>
      <c r="G34" s="1" t="s">
        <v>2</v>
      </c>
      <c r="L34" s="1" t="s">
        <v>60</v>
      </c>
      <c r="O34" s="89">
        <f>AM31-26814</f>
        <v>-471</v>
      </c>
      <c r="P34" s="89"/>
      <c r="Q34" s="89"/>
      <c r="R34" s="89"/>
      <c r="S34" s="1" t="s">
        <v>2</v>
      </c>
      <c r="AG34" s="39" t="s">
        <v>61</v>
      </c>
      <c r="AH34" s="66">
        <f>AT31</f>
        <v>10300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39" t="s">
        <v>59</v>
      </c>
      <c r="E36" s="89">
        <f>AA31-[3]Ｈ29.9!AA31</f>
        <v>-11</v>
      </c>
      <c r="F36" s="89"/>
      <c r="G36" s="1" t="s">
        <v>62</v>
      </c>
      <c r="L36" s="1" t="s">
        <v>60</v>
      </c>
      <c r="O36" s="89">
        <f>AA31-12642</f>
        <v>-94</v>
      </c>
      <c r="P36" s="89"/>
      <c r="Q36" s="89"/>
      <c r="R36" s="89"/>
      <c r="S36" s="1" t="s">
        <v>62</v>
      </c>
      <c r="Y36" s="1" t="s">
        <v>96</v>
      </c>
      <c r="AG36" s="39" t="s">
        <v>1</v>
      </c>
      <c r="AH36" s="66">
        <f>AT29</f>
        <v>4374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39"/>
    </row>
    <row r="38" spans="3:39" s="1" customFormat="1" ht="18.75" customHeight="1">
      <c r="C38" s="42" t="s">
        <v>64</v>
      </c>
      <c r="AG38" s="39" t="s">
        <v>3</v>
      </c>
      <c r="AH38" s="66">
        <f>AT30</f>
        <v>5926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39"/>
    </row>
    <row r="40" spans="3:39" s="1" customFormat="1" ht="18.75" customHeight="1">
      <c r="C40" s="8" t="s">
        <v>65</v>
      </c>
      <c r="AG40" s="39" t="s">
        <v>51</v>
      </c>
      <c r="AH40" s="97">
        <f>IF(OR(AH34=0,AM31=0),"",ROUNDDOWN(AH34/AM31*100,2))</f>
        <v>39.090000000000003</v>
      </c>
      <c r="AI40" s="97"/>
      <c r="AJ40" s="97"/>
      <c r="AK40" s="97"/>
      <c r="AL40" s="97"/>
      <c r="AM40" s="1" t="s">
        <v>95</v>
      </c>
    </row>
    <row r="42" spans="3:39" s="1" customFormat="1" ht="14.25">
      <c r="C42" s="13" t="s">
        <v>69</v>
      </c>
      <c r="D42" s="14"/>
      <c r="E42" s="14"/>
      <c r="F42" s="63">
        <v>15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33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2" workbookViewId="0">
      <selection activeCell="O8" sqref="O8:R8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3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44"/>
      <c r="H3" s="44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43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43"/>
      <c r="H4" s="7"/>
      <c r="I4" s="66" t="s">
        <v>62</v>
      </c>
      <c r="J4" s="66"/>
      <c r="K4" s="66"/>
      <c r="L4" s="66">
        <v>11204</v>
      </c>
      <c r="M4" s="66"/>
      <c r="N4" s="66"/>
      <c r="O4" s="45"/>
      <c r="P4" s="45"/>
      <c r="Q4" s="67" t="s">
        <v>63</v>
      </c>
      <c r="R4" s="67"/>
      <c r="S4" s="67"/>
      <c r="T4" s="68">
        <v>118.23</v>
      </c>
      <c r="U4" s="68"/>
      <c r="V4" s="68"/>
      <c r="W4" s="68"/>
      <c r="X4" s="45" t="s">
        <v>102</v>
      </c>
      <c r="Y4" s="45"/>
      <c r="Z4" s="45"/>
      <c r="AF4" s="4"/>
      <c r="AH4" s="43"/>
      <c r="AK4" s="44"/>
      <c r="AL4" s="43"/>
      <c r="AM4" s="45"/>
      <c r="AP4" s="44"/>
    </row>
    <row r="5" spans="2:44" ht="18.75" customHeight="1">
      <c r="Z5" s="43"/>
      <c r="AA5" s="43"/>
      <c r="AB5" s="43"/>
      <c r="AC5" s="43"/>
      <c r="AD5" s="66" t="s">
        <v>101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1727</v>
      </c>
      <c r="G8" s="82"/>
      <c r="H8" s="83"/>
      <c r="I8" s="81">
        <v>1808</v>
      </c>
      <c r="J8" s="82"/>
      <c r="K8" s="83"/>
      <c r="L8" s="81">
        <v>2010</v>
      </c>
      <c r="M8" s="82"/>
      <c r="N8" s="83"/>
      <c r="O8" s="81">
        <f t="shared" ref="O8:O32" si="0">I8+L8</f>
        <v>3818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485</v>
      </c>
      <c r="AB8" s="82"/>
      <c r="AC8" s="82"/>
      <c r="AD8" s="82"/>
      <c r="AE8" s="81">
        <v>542</v>
      </c>
      <c r="AF8" s="82"/>
      <c r="AG8" s="82"/>
      <c r="AH8" s="83"/>
      <c r="AI8" s="82">
        <v>599</v>
      </c>
      <c r="AJ8" s="82"/>
      <c r="AK8" s="82"/>
      <c r="AL8" s="83"/>
      <c r="AM8" s="73">
        <v>1141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100</v>
      </c>
      <c r="G9" s="78"/>
      <c r="H9" s="79"/>
      <c r="I9" s="77">
        <v>94</v>
      </c>
      <c r="J9" s="78"/>
      <c r="K9" s="79"/>
      <c r="L9" s="77">
        <v>75</v>
      </c>
      <c r="M9" s="78"/>
      <c r="N9" s="79"/>
      <c r="O9" s="77">
        <f t="shared" si="0"/>
        <v>169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64</v>
      </c>
      <c r="AF9" s="78"/>
      <c r="AG9" s="78"/>
      <c r="AH9" s="79"/>
      <c r="AI9" s="78">
        <v>69</v>
      </c>
      <c r="AJ9" s="78"/>
      <c r="AK9" s="78"/>
      <c r="AL9" s="79"/>
      <c r="AM9" s="80">
        <v>133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226</v>
      </c>
      <c r="G10" s="78"/>
      <c r="H10" s="79"/>
      <c r="I10" s="77">
        <v>204</v>
      </c>
      <c r="J10" s="78"/>
      <c r="K10" s="79"/>
      <c r="L10" s="77">
        <v>220</v>
      </c>
      <c r="M10" s="78"/>
      <c r="N10" s="79"/>
      <c r="O10" s="77">
        <f t="shared" si="0"/>
        <v>424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283</v>
      </c>
      <c r="AB10" s="78"/>
      <c r="AC10" s="78"/>
      <c r="AD10" s="79"/>
      <c r="AE10" s="77">
        <v>293</v>
      </c>
      <c r="AF10" s="78"/>
      <c r="AG10" s="78"/>
      <c r="AH10" s="79"/>
      <c r="AI10" s="78">
        <v>320</v>
      </c>
      <c r="AJ10" s="78"/>
      <c r="AK10" s="78"/>
      <c r="AL10" s="79"/>
      <c r="AM10" s="80">
        <v>613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104</v>
      </c>
      <c r="G11" s="78"/>
      <c r="H11" s="79"/>
      <c r="I11" s="77">
        <v>102</v>
      </c>
      <c r="J11" s="78"/>
      <c r="K11" s="79"/>
      <c r="L11" s="77">
        <v>120</v>
      </c>
      <c r="M11" s="78"/>
      <c r="N11" s="79"/>
      <c r="O11" s="77">
        <f t="shared" si="0"/>
        <v>222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432</v>
      </c>
      <c r="AB11" s="78"/>
      <c r="AC11" s="78"/>
      <c r="AD11" s="79"/>
      <c r="AE11" s="77">
        <v>478</v>
      </c>
      <c r="AF11" s="78"/>
      <c r="AG11" s="78"/>
      <c r="AH11" s="79"/>
      <c r="AI11" s="78">
        <v>531</v>
      </c>
      <c r="AJ11" s="78"/>
      <c r="AK11" s="78"/>
      <c r="AL11" s="79"/>
      <c r="AM11" s="80">
        <v>1009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152</v>
      </c>
      <c r="G12" s="78"/>
      <c r="H12" s="79"/>
      <c r="I12" s="77">
        <v>163</v>
      </c>
      <c r="J12" s="78"/>
      <c r="K12" s="79"/>
      <c r="L12" s="77">
        <v>160</v>
      </c>
      <c r="M12" s="78"/>
      <c r="N12" s="79"/>
      <c r="O12" s="77">
        <f t="shared" si="0"/>
        <v>323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173</v>
      </c>
      <c r="AB12" s="78"/>
      <c r="AC12" s="78"/>
      <c r="AD12" s="79"/>
      <c r="AE12" s="77">
        <v>172</v>
      </c>
      <c r="AF12" s="78"/>
      <c r="AG12" s="78"/>
      <c r="AH12" s="79"/>
      <c r="AI12" s="78">
        <v>198</v>
      </c>
      <c r="AJ12" s="78"/>
      <c r="AK12" s="78"/>
      <c r="AL12" s="79"/>
      <c r="AM12" s="80">
        <v>370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91</v>
      </c>
      <c r="G13" s="78"/>
      <c r="H13" s="79"/>
      <c r="I13" s="77">
        <v>83</v>
      </c>
      <c r="J13" s="78"/>
      <c r="K13" s="79"/>
      <c r="L13" s="77">
        <v>86</v>
      </c>
      <c r="M13" s="78"/>
      <c r="N13" s="79"/>
      <c r="O13" s="77">
        <f t="shared" si="0"/>
        <v>169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135</v>
      </c>
      <c r="AB13" s="78"/>
      <c r="AC13" s="78"/>
      <c r="AD13" s="79"/>
      <c r="AE13" s="77">
        <v>139</v>
      </c>
      <c r="AF13" s="78"/>
      <c r="AG13" s="78"/>
      <c r="AH13" s="79"/>
      <c r="AI13" s="78">
        <v>139</v>
      </c>
      <c r="AJ13" s="78"/>
      <c r="AK13" s="78"/>
      <c r="AL13" s="79"/>
      <c r="AM13" s="80">
        <v>278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1434</v>
      </c>
      <c r="AB14" s="78"/>
      <c r="AC14" s="78"/>
      <c r="AD14" s="79"/>
      <c r="AE14" s="77">
        <v>1410</v>
      </c>
      <c r="AF14" s="78"/>
      <c r="AG14" s="78"/>
      <c r="AH14" s="79"/>
      <c r="AI14" s="78">
        <v>1573</v>
      </c>
      <c r="AJ14" s="78"/>
      <c r="AK14" s="78"/>
      <c r="AL14" s="79"/>
      <c r="AM14" s="80">
        <v>2983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255</v>
      </c>
      <c r="G15" s="78"/>
      <c r="H15" s="79"/>
      <c r="I15" s="77">
        <v>263</v>
      </c>
      <c r="J15" s="78"/>
      <c r="K15" s="79"/>
      <c r="L15" s="77">
        <v>297</v>
      </c>
      <c r="M15" s="78"/>
      <c r="N15" s="79"/>
      <c r="O15" s="77">
        <f t="shared" si="0"/>
        <v>560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7</v>
      </c>
      <c r="AB15" s="78"/>
      <c r="AC15" s="78"/>
      <c r="AD15" s="79"/>
      <c r="AE15" s="77">
        <v>3</v>
      </c>
      <c r="AF15" s="78"/>
      <c r="AG15" s="78"/>
      <c r="AH15" s="79"/>
      <c r="AI15" s="78">
        <v>10</v>
      </c>
      <c r="AJ15" s="78"/>
      <c r="AK15" s="78"/>
      <c r="AL15" s="79"/>
      <c r="AM15" s="80">
        <v>13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234</v>
      </c>
      <c r="J16" s="78"/>
      <c r="K16" s="79"/>
      <c r="L16" s="77">
        <v>264</v>
      </c>
      <c r="M16" s="78"/>
      <c r="N16" s="79"/>
      <c r="O16" s="77">
        <f t="shared" si="0"/>
        <v>498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111</v>
      </c>
      <c r="G17" s="78"/>
      <c r="H17" s="79"/>
      <c r="I17" s="77">
        <v>151</v>
      </c>
      <c r="J17" s="78"/>
      <c r="K17" s="79"/>
      <c r="L17" s="77">
        <v>172</v>
      </c>
      <c r="M17" s="78"/>
      <c r="N17" s="79"/>
      <c r="O17" s="77">
        <f t="shared" si="0"/>
        <v>323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266</v>
      </c>
      <c r="AB17" s="78"/>
      <c r="AC17" s="78"/>
      <c r="AD17" s="79"/>
      <c r="AE17" s="77">
        <v>234</v>
      </c>
      <c r="AF17" s="78"/>
      <c r="AG17" s="78"/>
      <c r="AH17" s="79"/>
      <c r="AI17" s="78">
        <v>286</v>
      </c>
      <c r="AJ17" s="78"/>
      <c r="AK17" s="78"/>
      <c r="AL17" s="79"/>
      <c r="AM17" s="80">
        <v>520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152</v>
      </c>
      <c r="G18" s="78"/>
      <c r="H18" s="79"/>
      <c r="I18" s="77">
        <v>174</v>
      </c>
      <c r="J18" s="78"/>
      <c r="K18" s="79"/>
      <c r="L18" s="77">
        <v>197</v>
      </c>
      <c r="M18" s="78"/>
      <c r="N18" s="79"/>
      <c r="O18" s="77">
        <f t="shared" si="0"/>
        <v>371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247</v>
      </c>
      <c r="AB18" s="78"/>
      <c r="AC18" s="78"/>
      <c r="AD18" s="79"/>
      <c r="AE18" s="77">
        <v>204</v>
      </c>
      <c r="AF18" s="78"/>
      <c r="AG18" s="78"/>
      <c r="AH18" s="79"/>
      <c r="AI18" s="78">
        <v>215</v>
      </c>
      <c r="AJ18" s="78"/>
      <c r="AK18" s="78"/>
      <c r="AL18" s="79"/>
      <c r="AM18" s="80">
        <v>419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153</v>
      </c>
      <c r="G19" s="78"/>
      <c r="H19" s="79"/>
      <c r="I19" s="77">
        <v>141</v>
      </c>
      <c r="J19" s="78"/>
      <c r="K19" s="79"/>
      <c r="L19" s="77">
        <v>166</v>
      </c>
      <c r="M19" s="78"/>
      <c r="N19" s="79"/>
      <c r="O19" s="77">
        <f t="shared" si="0"/>
        <v>307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80</v>
      </c>
      <c r="AB19" s="78"/>
      <c r="AC19" s="78"/>
      <c r="AD19" s="79"/>
      <c r="AE19" s="77">
        <v>58</v>
      </c>
      <c r="AF19" s="78"/>
      <c r="AG19" s="78"/>
      <c r="AH19" s="79"/>
      <c r="AI19" s="78">
        <v>68</v>
      </c>
      <c r="AJ19" s="78"/>
      <c r="AK19" s="78"/>
      <c r="AL19" s="79"/>
      <c r="AM19" s="80">
        <v>126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78</v>
      </c>
      <c r="G20" s="78"/>
      <c r="H20" s="79"/>
      <c r="I20" s="77">
        <v>77</v>
      </c>
      <c r="J20" s="78"/>
      <c r="K20" s="79"/>
      <c r="L20" s="77">
        <v>71</v>
      </c>
      <c r="M20" s="78"/>
      <c r="N20" s="79"/>
      <c r="O20" s="77">
        <f t="shared" si="0"/>
        <v>148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121</v>
      </c>
      <c r="AB20" s="78"/>
      <c r="AC20" s="78"/>
      <c r="AD20" s="79"/>
      <c r="AE20" s="77">
        <v>107</v>
      </c>
      <c r="AF20" s="78"/>
      <c r="AG20" s="78"/>
      <c r="AH20" s="79"/>
      <c r="AI20" s="78">
        <v>135</v>
      </c>
      <c r="AJ20" s="78"/>
      <c r="AK20" s="78"/>
      <c r="AL20" s="79"/>
      <c r="AM20" s="80">
        <v>242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72</v>
      </c>
      <c r="G21" s="78"/>
      <c r="H21" s="79"/>
      <c r="I21" s="77">
        <v>46</v>
      </c>
      <c r="J21" s="78"/>
      <c r="K21" s="79"/>
      <c r="L21" s="77">
        <v>63</v>
      </c>
      <c r="M21" s="78"/>
      <c r="N21" s="79"/>
      <c r="O21" s="77">
        <f t="shared" si="0"/>
        <v>109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129</v>
      </c>
      <c r="AB21" s="78"/>
      <c r="AC21" s="78"/>
      <c r="AD21" s="79"/>
      <c r="AE21" s="77">
        <v>119</v>
      </c>
      <c r="AF21" s="78"/>
      <c r="AG21" s="78"/>
      <c r="AH21" s="79"/>
      <c r="AI21" s="78">
        <v>136</v>
      </c>
      <c r="AJ21" s="78"/>
      <c r="AK21" s="78"/>
      <c r="AL21" s="79"/>
      <c r="AM21" s="80">
        <v>255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39</v>
      </c>
      <c r="J22" s="78"/>
      <c r="K22" s="79"/>
      <c r="L22" s="77">
        <v>43</v>
      </c>
      <c r="M22" s="78"/>
      <c r="N22" s="79"/>
      <c r="O22" s="77">
        <f t="shared" si="0"/>
        <v>82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265</v>
      </c>
      <c r="AF22" s="78"/>
      <c r="AG22" s="78"/>
      <c r="AH22" s="79"/>
      <c r="AI22" s="78">
        <v>316</v>
      </c>
      <c r="AJ22" s="78"/>
      <c r="AK22" s="78"/>
      <c r="AL22" s="79"/>
      <c r="AM22" s="80">
        <v>581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194</v>
      </c>
      <c r="G23" s="78"/>
      <c r="H23" s="79"/>
      <c r="I23" s="77">
        <v>174</v>
      </c>
      <c r="J23" s="78"/>
      <c r="K23" s="79"/>
      <c r="L23" s="77">
        <v>196</v>
      </c>
      <c r="M23" s="78"/>
      <c r="N23" s="79"/>
      <c r="O23" s="77">
        <f t="shared" si="0"/>
        <v>370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16</v>
      </c>
      <c r="AB23" s="78"/>
      <c r="AC23" s="78"/>
      <c r="AD23" s="79"/>
      <c r="AE23" s="77">
        <v>11</v>
      </c>
      <c r="AF23" s="78"/>
      <c r="AG23" s="78"/>
      <c r="AH23" s="79"/>
      <c r="AI23" s="78">
        <v>16</v>
      </c>
      <c r="AJ23" s="78"/>
      <c r="AK23" s="78"/>
      <c r="AL23" s="79"/>
      <c r="AM23" s="80">
        <v>27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228</v>
      </c>
      <c r="G24" s="78"/>
      <c r="H24" s="79"/>
      <c r="I24" s="77">
        <v>256</v>
      </c>
      <c r="J24" s="78"/>
      <c r="K24" s="79"/>
      <c r="L24" s="77">
        <v>251</v>
      </c>
      <c r="M24" s="78"/>
      <c r="N24" s="79"/>
      <c r="O24" s="77">
        <f t="shared" si="0"/>
        <v>507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162</v>
      </c>
      <c r="AB24" s="78"/>
      <c r="AC24" s="78"/>
      <c r="AD24" s="79"/>
      <c r="AE24" s="77">
        <v>156</v>
      </c>
      <c r="AF24" s="78"/>
      <c r="AG24" s="78"/>
      <c r="AH24" s="79"/>
      <c r="AI24" s="78">
        <v>156</v>
      </c>
      <c r="AJ24" s="78"/>
      <c r="AK24" s="78"/>
      <c r="AL24" s="79"/>
      <c r="AM24" s="80">
        <v>312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198</v>
      </c>
      <c r="G25" s="78"/>
      <c r="H25" s="79"/>
      <c r="I25" s="77">
        <v>183</v>
      </c>
      <c r="J25" s="78"/>
      <c r="K25" s="79"/>
      <c r="L25" s="77">
        <v>200</v>
      </c>
      <c r="M25" s="78"/>
      <c r="N25" s="79"/>
      <c r="O25" s="77">
        <f t="shared" si="0"/>
        <v>383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235</v>
      </c>
      <c r="AB25" s="78"/>
      <c r="AC25" s="78"/>
      <c r="AD25" s="79"/>
      <c r="AE25" s="77">
        <v>190</v>
      </c>
      <c r="AF25" s="78"/>
      <c r="AG25" s="78"/>
      <c r="AH25" s="79"/>
      <c r="AI25" s="78">
        <v>198</v>
      </c>
      <c r="AJ25" s="78"/>
      <c r="AK25" s="78"/>
      <c r="AL25" s="79"/>
      <c r="AM25" s="80">
        <v>388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180</v>
      </c>
      <c r="G26" s="78"/>
      <c r="H26" s="79"/>
      <c r="I26" s="77">
        <v>171</v>
      </c>
      <c r="J26" s="78"/>
      <c r="K26" s="79"/>
      <c r="L26" s="77">
        <v>206</v>
      </c>
      <c r="M26" s="78"/>
      <c r="N26" s="79"/>
      <c r="O26" s="77">
        <f t="shared" si="0"/>
        <v>377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151</v>
      </c>
      <c r="AF26" s="78"/>
      <c r="AG26" s="78"/>
      <c r="AH26" s="79"/>
      <c r="AI26" s="78">
        <v>169</v>
      </c>
      <c r="AJ26" s="78"/>
      <c r="AK26" s="78"/>
      <c r="AL26" s="79"/>
      <c r="AM26" s="80">
        <v>320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135</v>
      </c>
      <c r="J27" s="78"/>
      <c r="K27" s="79"/>
      <c r="L27" s="77">
        <v>167</v>
      </c>
      <c r="M27" s="78"/>
      <c r="N27" s="79"/>
      <c r="O27" s="77">
        <f t="shared" si="0"/>
        <v>302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190</v>
      </c>
      <c r="AB27" s="78"/>
      <c r="AC27" s="78"/>
      <c r="AD27" s="79"/>
      <c r="AE27" s="77">
        <v>164</v>
      </c>
      <c r="AF27" s="78"/>
      <c r="AG27" s="78"/>
      <c r="AH27" s="79"/>
      <c r="AI27" s="78">
        <v>136</v>
      </c>
      <c r="AJ27" s="78"/>
      <c r="AK27" s="78"/>
      <c r="AL27" s="79"/>
      <c r="AM27" s="80">
        <v>300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55</v>
      </c>
      <c r="J28" s="78"/>
      <c r="K28" s="79"/>
      <c r="L28" s="77">
        <v>70</v>
      </c>
      <c r="M28" s="78"/>
      <c r="N28" s="79"/>
      <c r="O28" s="77">
        <f t="shared" si="0"/>
        <v>125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219</v>
      </c>
      <c r="AB28" s="78"/>
      <c r="AC28" s="78"/>
      <c r="AD28" s="79"/>
      <c r="AE28" s="77">
        <v>192</v>
      </c>
      <c r="AF28" s="78"/>
      <c r="AG28" s="78"/>
      <c r="AH28" s="79"/>
      <c r="AI28" s="78">
        <v>225</v>
      </c>
      <c r="AJ28" s="78"/>
      <c r="AK28" s="78"/>
      <c r="AL28" s="79"/>
      <c r="AM28" s="80">
        <v>417</v>
      </c>
      <c r="AN28" s="80"/>
      <c r="AO28" s="80"/>
      <c r="AP28" s="80"/>
      <c r="AR28" s="46"/>
      <c r="AS28" s="46" t="s">
        <v>49</v>
      </c>
      <c r="AT28" s="46" t="s">
        <v>50</v>
      </c>
      <c r="AU28" s="46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79</v>
      </c>
      <c r="J29" s="78"/>
      <c r="K29" s="79"/>
      <c r="L29" s="77">
        <v>101</v>
      </c>
      <c r="M29" s="78"/>
      <c r="N29" s="79"/>
      <c r="O29" s="77">
        <f t="shared" si="0"/>
        <v>180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223</v>
      </c>
      <c r="AB29" s="78"/>
      <c r="AC29" s="78"/>
      <c r="AD29" s="79"/>
      <c r="AE29" s="77">
        <v>242</v>
      </c>
      <c r="AF29" s="78"/>
      <c r="AG29" s="78"/>
      <c r="AH29" s="79"/>
      <c r="AI29" s="78">
        <v>190</v>
      </c>
      <c r="AJ29" s="78"/>
      <c r="AK29" s="78"/>
      <c r="AL29" s="79"/>
      <c r="AM29" s="80">
        <v>432</v>
      </c>
      <c r="AN29" s="80"/>
      <c r="AO29" s="80"/>
      <c r="AP29" s="80"/>
      <c r="AR29" s="46" t="s">
        <v>1</v>
      </c>
      <c r="AS29" s="5">
        <f>AE31</f>
        <v>12553</v>
      </c>
      <c r="AT29" s="5">
        <v>4371</v>
      </c>
      <c r="AU29" s="6">
        <f>IF(OR(AS29=0,AT29=0),"",ROUNDDOWN(AT29/AS29,4))</f>
        <v>0.34820000000000001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1518</v>
      </c>
      <c r="G30" s="78"/>
      <c r="H30" s="79"/>
      <c r="I30" s="77">
        <v>1598</v>
      </c>
      <c r="J30" s="78"/>
      <c r="K30" s="79"/>
      <c r="L30" s="77">
        <v>1705</v>
      </c>
      <c r="M30" s="78"/>
      <c r="N30" s="79"/>
      <c r="O30" s="77">
        <f t="shared" si="0"/>
        <v>3303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43</v>
      </c>
      <c r="AB30" s="78"/>
      <c r="AC30" s="78"/>
      <c r="AD30" s="79"/>
      <c r="AE30" s="77">
        <v>46</v>
      </c>
      <c r="AF30" s="78"/>
      <c r="AG30" s="78"/>
      <c r="AH30" s="79"/>
      <c r="AI30" s="78">
        <v>51</v>
      </c>
      <c r="AJ30" s="78"/>
      <c r="AK30" s="78"/>
      <c r="AL30" s="79"/>
      <c r="AM30" s="80">
        <v>97</v>
      </c>
      <c r="AN30" s="80"/>
      <c r="AO30" s="80"/>
      <c r="AP30" s="80"/>
      <c r="AR30" s="46" t="s">
        <v>3</v>
      </c>
      <c r="AS30" s="5">
        <f>AI31</f>
        <v>13761</v>
      </c>
      <c r="AT30" s="5">
        <v>5921</v>
      </c>
      <c r="AU30" s="6">
        <f>IF(OR(AS30=0,AT30=0),"",ROUNDDOWN(AT30/AS30,4))</f>
        <v>0.43020000000000003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551</v>
      </c>
      <c r="G31" s="78"/>
      <c r="H31" s="79"/>
      <c r="I31" s="77">
        <v>583</v>
      </c>
      <c r="J31" s="78"/>
      <c r="K31" s="79"/>
      <c r="L31" s="77">
        <v>633</v>
      </c>
      <c r="M31" s="78"/>
      <c r="N31" s="79"/>
      <c r="O31" s="77">
        <f t="shared" si="0"/>
        <v>1216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12546</v>
      </c>
      <c r="AB31" s="78"/>
      <c r="AC31" s="78"/>
      <c r="AD31" s="79"/>
      <c r="AE31" s="77">
        <f>SUM(I8:K32,AE8:AH30)</f>
        <v>12553</v>
      </c>
      <c r="AF31" s="78"/>
      <c r="AG31" s="78"/>
      <c r="AH31" s="79"/>
      <c r="AI31" s="77">
        <f>SUM(L8:N32,AI8:AL30)</f>
        <v>13761</v>
      </c>
      <c r="AJ31" s="78"/>
      <c r="AK31" s="78"/>
      <c r="AL31" s="79"/>
      <c r="AM31" s="80">
        <f>AE31+AI31</f>
        <v>26314</v>
      </c>
      <c r="AN31" s="80"/>
      <c r="AO31" s="80"/>
      <c r="AP31" s="80"/>
      <c r="AR31" s="46" t="s">
        <v>4</v>
      </c>
      <c r="AS31" s="5">
        <f>AM31</f>
        <v>26314</v>
      </c>
      <c r="AT31" s="5">
        <f>AT29+AT30</f>
        <v>10292</v>
      </c>
      <c r="AU31" s="6">
        <f>IF(OR(AS31=0,AT31=0),"",ROUNDDOWN(AT31/AS31,4))</f>
        <v>0.3911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455</v>
      </c>
      <c r="G32" s="95"/>
      <c r="H32" s="96"/>
      <c r="I32" s="94">
        <v>447</v>
      </c>
      <c r="J32" s="95"/>
      <c r="K32" s="96"/>
      <c r="L32" s="94">
        <v>490</v>
      </c>
      <c r="M32" s="95"/>
      <c r="N32" s="96"/>
      <c r="O32" s="94">
        <f t="shared" si="0"/>
        <v>937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44" t="s">
        <v>59</v>
      </c>
      <c r="E34" s="88">
        <f>AM31-[1]Ｈ29.10!AM31</f>
        <v>-29</v>
      </c>
      <c r="F34" s="88"/>
      <c r="G34" s="1" t="s">
        <v>2</v>
      </c>
      <c r="L34" s="1" t="s">
        <v>60</v>
      </c>
      <c r="O34" s="89">
        <f>AM31-26784</f>
        <v>-470</v>
      </c>
      <c r="P34" s="89"/>
      <c r="Q34" s="89"/>
      <c r="R34" s="89"/>
      <c r="S34" s="1" t="s">
        <v>2</v>
      </c>
      <c r="AG34" s="44" t="s">
        <v>61</v>
      </c>
      <c r="AH34" s="66">
        <f>AT31</f>
        <v>10292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44" t="s">
        <v>59</v>
      </c>
      <c r="E36" s="89">
        <f>AA31-[1]Ｈ29.10!AA31</f>
        <v>-2</v>
      </c>
      <c r="F36" s="89"/>
      <c r="G36" s="1" t="s">
        <v>62</v>
      </c>
      <c r="L36" s="1" t="s">
        <v>60</v>
      </c>
      <c r="O36" s="89">
        <f>AA31-12638</f>
        <v>-92</v>
      </c>
      <c r="P36" s="89"/>
      <c r="Q36" s="89"/>
      <c r="R36" s="89"/>
      <c r="S36" s="1" t="s">
        <v>62</v>
      </c>
      <c r="Y36" s="1" t="s">
        <v>100</v>
      </c>
      <c r="AG36" s="44" t="s">
        <v>1</v>
      </c>
      <c r="AH36" s="66">
        <f>AT29</f>
        <v>4371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44"/>
    </row>
    <row r="38" spans="3:39" s="1" customFormat="1" ht="18.75" customHeight="1">
      <c r="C38" s="45" t="s">
        <v>64</v>
      </c>
      <c r="AG38" s="44" t="s">
        <v>3</v>
      </c>
      <c r="AH38" s="66">
        <f>AT30</f>
        <v>5921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44"/>
    </row>
    <row r="40" spans="3:39" s="1" customFormat="1" ht="18.75" customHeight="1">
      <c r="C40" s="8" t="s">
        <v>65</v>
      </c>
      <c r="AG40" s="44" t="s">
        <v>51</v>
      </c>
      <c r="AH40" s="97">
        <f>IF(OR(AH34=0,AM31=0),"",ROUNDDOWN(AH34/AM31*100,2))</f>
        <v>39.11</v>
      </c>
      <c r="AI40" s="97"/>
      <c r="AJ40" s="97"/>
      <c r="AK40" s="97"/>
      <c r="AL40" s="97"/>
      <c r="AM40" s="1" t="s">
        <v>99</v>
      </c>
    </row>
    <row r="42" spans="3:39" s="1" customFormat="1" ht="14.25">
      <c r="C42" s="13" t="s">
        <v>69</v>
      </c>
      <c r="D42" s="14"/>
      <c r="E42" s="14"/>
      <c r="F42" s="63">
        <v>10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34</v>
      </c>
      <c r="R42" s="63"/>
      <c r="S42" s="63"/>
      <c r="T42" s="63"/>
      <c r="U42" s="14" t="s">
        <v>2</v>
      </c>
      <c r="V42" s="14"/>
    </row>
  </sheetData>
  <mergeCells count="285"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workbookViewId="0">
      <selection activeCell="O36" sqref="O36:R36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49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47"/>
      <c r="H3" s="47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49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49"/>
      <c r="H4" s="7"/>
      <c r="I4" s="66" t="s">
        <v>62</v>
      </c>
      <c r="J4" s="66"/>
      <c r="K4" s="66"/>
      <c r="L4" s="66">
        <v>11204</v>
      </c>
      <c r="M4" s="66"/>
      <c r="N4" s="66"/>
      <c r="O4" s="50"/>
      <c r="P4" s="50"/>
      <c r="Q4" s="67" t="s">
        <v>63</v>
      </c>
      <c r="R4" s="67"/>
      <c r="S4" s="67"/>
      <c r="T4" s="68">
        <v>118.23</v>
      </c>
      <c r="U4" s="68"/>
      <c r="V4" s="68"/>
      <c r="W4" s="68"/>
      <c r="X4" s="50" t="s">
        <v>106</v>
      </c>
      <c r="Y4" s="50"/>
      <c r="Z4" s="50"/>
      <c r="AF4" s="4"/>
      <c r="AH4" s="49"/>
      <c r="AK4" s="47"/>
      <c r="AL4" s="49"/>
      <c r="AM4" s="50"/>
      <c r="AP4" s="47"/>
    </row>
    <row r="5" spans="2:44" ht="18.75" customHeight="1">
      <c r="Z5" s="49"/>
      <c r="AA5" s="49"/>
      <c r="AB5" s="49"/>
      <c r="AC5" s="49"/>
      <c r="AD5" s="66" t="s">
        <v>105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1721</v>
      </c>
      <c r="G8" s="82"/>
      <c r="H8" s="83"/>
      <c r="I8" s="81">
        <v>1811</v>
      </c>
      <c r="J8" s="82"/>
      <c r="K8" s="83"/>
      <c r="L8" s="81">
        <v>2001</v>
      </c>
      <c r="M8" s="82"/>
      <c r="N8" s="83"/>
      <c r="O8" s="81">
        <f t="shared" ref="O8:O32" si="0">I8+L8</f>
        <v>3812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484</v>
      </c>
      <c r="AB8" s="82"/>
      <c r="AC8" s="82"/>
      <c r="AD8" s="82"/>
      <c r="AE8" s="81">
        <v>540</v>
      </c>
      <c r="AF8" s="82"/>
      <c r="AG8" s="82"/>
      <c r="AH8" s="83"/>
      <c r="AI8" s="82">
        <v>599</v>
      </c>
      <c r="AJ8" s="82"/>
      <c r="AK8" s="82"/>
      <c r="AL8" s="83"/>
      <c r="AM8" s="73">
        <f t="shared" ref="AM8:AM31" si="1">AE8+AI8</f>
        <v>1139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102</v>
      </c>
      <c r="G9" s="78"/>
      <c r="H9" s="79"/>
      <c r="I9" s="77">
        <v>97</v>
      </c>
      <c r="J9" s="78"/>
      <c r="K9" s="79"/>
      <c r="L9" s="77">
        <v>75</v>
      </c>
      <c r="M9" s="78"/>
      <c r="N9" s="79"/>
      <c r="O9" s="77">
        <f t="shared" si="0"/>
        <v>172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64</v>
      </c>
      <c r="AF9" s="78"/>
      <c r="AG9" s="78"/>
      <c r="AH9" s="79"/>
      <c r="AI9" s="78">
        <v>68</v>
      </c>
      <c r="AJ9" s="78"/>
      <c r="AK9" s="78"/>
      <c r="AL9" s="79"/>
      <c r="AM9" s="80">
        <f t="shared" si="1"/>
        <v>132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225</v>
      </c>
      <c r="G10" s="78"/>
      <c r="H10" s="79"/>
      <c r="I10" s="77">
        <v>203</v>
      </c>
      <c r="J10" s="78"/>
      <c r="K10" s="79"/>
      <c r="L10" s="77">
        <v>218</v>
      </c>
      <c r="M10" s="78"/>
      <c r="N10" s="79"/>
      <c r="O10" s="77">
        <f t="shared" si="0"/>
        <v>421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280</v>
      </c>
      <c r="AB10" s="78"/>
      <c r="AC10" s="78"/>
      <c r="AD10" s="79"/>
      <c r="AE10" s="77">
        <v>292</v>
      </c>
      <c r="AF10" s="78"/>
      <c r="AG10" s="78"/>
      <c r="AH10" s="79"/>
      <c r="AI10" s="78">
        <v>316</v>
      </c>
      <c r="AJ10" s="78"/>
      <c r="AK10" s="78"/>
      <c r="AL10" s="79"/>
      <c r="AM10" s="80">
        <f t="shared" si="1"/>
        <v>608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104</v>
      </c>
      <c r="G11" s="78"/>
      <c r="H11" s="79"/>
      <c r="I11" s="77">
        <v>102</v>
      </c>
      <c r="J11" s="78"/>
      <c r="K11" s="79"/>
      <c r="L11" s="77">
        <v>120</v>
      </c>
      <c r="M11" s="78"/>
      <c r="N11" s="79"/>
      <c r="O11" s="77">
        <f t="shared" si="0"/>
        <v>222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431</v>
      </c>
      <c r="AB11" s="78"/>
      <c r="AC11" s="78"/>
      <c r="AD11" s="79"/>
      <c r="AE11" s="77">
        <v>478</v>
      </c>
      <c r="AF11" s="78"/>
      <c r="AG11" s="78"/>
      <c r="AH11" s="79"/>
      <c r="AI11" s="78">
        <v>532</v>
      </c>
      <c r="AJ11" s="78"/>
      <c r="AK11" s="78"/>
      <c r="AL11" s="79"/>
      <c r="AM11" s="80">
        <f t="shared" si="1"/>
        <v>1010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152</v>
      </c>
      <c r="G12" s="78"/>
      <c r="H12" s="79"/>
      <c r="I12" s="77">
        <v>164</v>
      </c>
      <c r="J12" s="78"/>
      <c r="K12" s="79"/>
      <c r="L12" s="77">
        <v>158</v>
      </c>
      <c r="M12" s="78"/>
      <c r="N12" s="79"/>
      <c r="O12" s="77">
        <f t="shared" si="0"/>
        <v>322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171</v>
      </c>
      <c r="AB12" s="78"/>
      <c r="AC12" s="78"/>
      <c r="AD12" s="79"/>
      <c r="AE12" s="77">
        <v>171</v>
      </c>
      <c r="AF12" s="78"/>
      <c r="AG12" s="78"/>
      <c r="AH12" s="79"/>
      <c r="AI12" s="78">
        <v>197</v>
      </c>
      <c r="AJ12" s="78"/>
      <c r="AK12" s="78"/>
      <c r="AL12" s="79"/>
      <c r="AM12" s="80">
        <f t="shared" si="1"/>
        <v>368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91</v>
      </c>
      <c r="G13" s="78"/>
      <c r="H13" s="79"/>
      <c r="I13" s="77">
        <v>83</v>
      </c>
      <c r="J13" s="78"/>
      <c r="K13" s="79"/>
      <c r="L13" s="77">
        <v>87</v>
      </c>
      <c r="M13" s="78"/>
      <c r="N13" s="79"/>
      <c r="O13" s="77">
        <f t="shared" si="0"/>
        <v>170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136</v>
      </c>
      <c r="AB13" s="78"/>
      <c r="AC13" s="78"/>
      <c r="AD13" s="79"/>
      <c r="AE13" s="77">
        <v>140</v>
      </c>
      <c r="AF13" s="78"/>
      <c r="AG13" s="78"/>
      <c r="AH13" s="79"/>
      <c r="AI13" s="78">
        <v>140</v>
      </c>
      <c r="AJ13" s="78"/>
      <c r="AK13" s="78"/>
      <c r="AL13" s="79"/>
      <c r="AM13" s="80">
        <f t="shared" si="1"/>
        <v>280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1431</v>
      </c>
      <c r="AB14" s="78"/>
      <c r="AC14" s="78"/>
      <c r="AD14" s="79"/>
      <c r="AE14" s="77">
        <v>1406</v>
      </c>
      <c r="AF14" s="78"/>
      <c r="AG14" s="78"/>
      <c r="AH14" s="79"/>
      <c r="AI14" s="78">
        <v>1567</v>
      </c>
      <c r="AJ14" s="78"/>
      <c r="AK14" s="78"/>
      <c r="AL14" s="79"/>
      <c r="AM14" s="80">
        <f t="shared" si="1"/>
        <v>2973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254</v>
      </c>
      <c r="G15" s="78"/>
      <c r="H15" s="79"/>
      <c r="I15" s="77">
        <v>261</v>
      </c>
      <c r="J15" s="78"/>
      <c r="K15" s="79"/>
      <c r="L15" s="77">
        <v>298</v>
      </c>
      <c r="M15" s="78"/>
      <c r="N15" s="79"/>
      <c r="O15" s="77">
        <f t="shared" si="0"/>
        <v>559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7</v>
      </c>
      <c r="AB15" s="78"/>
      <c r="AC15" s="78"/>
      <c r="AD15" s="79"/>
      <c r="AE15" s="77">
        <v>3</v>
      </c>
      <c r="AF15" s="78"/>
      <c r="AG15" s="78"/>
      <c r="AH15" s="79"/>
      <c r="AI15" s="78">
        <v>10</v>
      </c>
      <c r="AJ15" s="78"/>
      <c r="AK15" s="78"/>
      <c r="AL15" s="79"/>
      <c r="AM15" s="80">
        <f t="shared" si="1"/>
        <v>13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246</v>
      </c>
      <c r="G16" s="78"/>
      <c r="H16" s="79"/>
      <c r="I16" s="77">
        <v>234</v>
      </c>
      <c r="J16" s="78"/>
      <c r="K16" s="79"/>
      <c r="L16" s="77">
        <v>264</v>
      </c>
      <c r="M16" s="78"/>
      <c r="N16" s="79"/>
      <c r="O16" s="77">
        <f t="shared" si="0"/>
        <v>498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f t="shared" si="1"/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111</v>
      </c>
      <c r="G17" s="78"/>
      <c r="H17" s="79"/>
      <c r="I17" s="77">
        <v>151</v>
      </c>
      <c r="J17" s="78"/>
      <c r="K17" s="79"/>
      <c r="L17" s="77">
        <v>173</v>
      </c>
      <c r="M17" s="78"/>
      <c r="N17" s="79"/>
      <c r="O17" s="77">
        <f t="shared" si="0"/>
        <v>324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265</v>
      </c>
      <c r="AB17" s="78"/>
      <c r="AC17" s="78"/>
      <c r="AD17" s="79"/>
      <c r="AE17" s="77">
        <v>234</v>
      </c>
      <c r="AF17" s="78"/>
      <c r="AG17" s="78"/>
      <c r="AH17" s="79"/>
      <c r="AI17" s="78">
        <v>285</v>
      </c>
      <c r="AJ17" s="78"/>
      <c r="AK17" s="78"/>
      <c r="AL17" s="79"/>
      <c r="AM17" s="80">
        <f t="shared" si="1"/>
        <v>519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151</v>
      </c>
      <c r="G18" s="78"/>
      <c r="H18" s="79"/>
      <c r="I18" s="77">
        <v>171</v>
      </c>
      <c r="J18" s="78"/>
      <c r="K18" s="79"/>
      <c r="L18" s="77">
        <v>196</v>
      </c>
      <c r="M18" s="78"/>
      <c r="N18" s="79"/>
      <c r="O18" s="77">
        <f t="shared" si="0"/>
        <v>367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245</v>
      </c>
      <c r="AB18" s="78"/>
      <c r="AC18" s="78"/>
      <c r="AD18" s="79"/>
      <c r="AE18" s="77">
        <v>203</v>
      </c>
      <c r="AF18" s="78"/>
      <c r="AG18" s="78"/>
      <c r="AH18" s="79"/>
      <c r="AI18" s="78">
        <v>214</v>
      </c>
      <c r="AJ18" s="78"/>
      <c r="AK18" s="78"/>
      <c r="AL18" s="79"/>
      <c r="AM18" s="80">
        <f t="shared" si="1"/>
        <v>417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152</v>
      </c>
      <c r="G19" s="78"/>
      <c r="H19" s="79"/>
      <c r="I19" s="77">
        <v>140</v>
      </c>
      <c r="J19" s="78"/>
      <c r="K19" s="79"/>
      <c r="L19" s="77">
        <v>166</v>
      </c>
      <c r="M19" s="78"/>
      <c r="N19" s="79"/>
      <c r="O19" s="77">
        <f t="shared" si="0"/>
        <v>306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80</v>
      </c>
      <c r="AB19" s="78"/>
      <c r="AC19" s="78"/>
      <c r="AD19" s="79"/>
      <c r="AE19" s="77">
        <v>58</v>
      </c>
      <c r="AF19" s="78"/>
      <c r="AG19" s="78"/>
      <c r="AH19" s="79"/>
      <c r="AI19" s="78">
        <v>68</v>
      </c>
      <c r="AJ19" s="78"/>
      <c r="AK19" s="78"/>
      <c r="AL19" s="79"/>
      <c r="AM19" s="80">
        <f t="shared" si="1"/>
        <v>126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77</v>
      </c>
      <c r="G20" s="78"/>
      <c r="H20" s="79"/>
      <c r="I20" s="77">
        <v>76</v>
      </c>
      <c r="J20" s="78"/>
      <c r="K20" s="79"/>
      <c r="L20" s="77">
        <v>71</v>
      </c>
      <c r="M20" s="78"/>
      <c r="N20" s="79"/>
      <c r="O20" s="77">
        <f t="shared" si="0"/>
        <v>147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120</v>
      </c>
      <c r="AB20" s="78"/>
      <c r="AC20" s="78"/>
      <c r="AD20" s="79"/>
      <c r="AE20" s="77">
        <v>106</v>
      </c>
      <c r="AF20" s="78"/>
      <c r="AG20" s="78"/>
      <c r="AH20" s="79"/>
      <c r="AI20" s="78">
        <v>135</v>
      </c>
      <c r="AJ20" s="78"/>
      <c r="AK20" s="78"/>
      <c r="AL20" s="79"/>
      <c r="AM20" s="80">
        <f t="shared" si="1"/>
        <v>241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71</v>
      </c>
      <c r="G21" s="78"/>
      <c r="H21" s="79"/>
      <c r="I21" s="77">
        <v>45</v>
      </c>
      <c r="J21" s="78"/>
      <c r="K21" s="79"/>
      <c r="L21" s="77">
        <v>63</v>
      </c>
      <c r="M21" s="78"/>
      <c r="N21" s="79"/>
      <c r="O21" s="77">
        <f t="shared" si="0"/>
        <v>108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130</v>
      </c>
      <c r="AB21" s="78"/>
      <c r="AC21" s="78"/>
      <c r="AD21" s="79"/>
      <c r="AE21" s="77">
        <v>120</v>
      </c>
      <c r="AF21" s="78"/>
      <c r="AG21" s="78"/>
      <c r="AH21" s="79"/>
      <c r="AI21" s="78">
        <v>138</v>
      </c>
      <c r="AJ21" s="78"/>
      <c r="AK21" s="78"/>
      <c r="AL21" s="79"/>
      <c r="AM21" s="80">
        <f t="shared" si="1"/>
        <v>258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38</v>
      </c>
      <c r="J22" s="78"/>
      <c r="K22" s="79"/>
      <c r="L22" s="77">
        <v>43</v>
      </c>
      <c r="M22" s="78"/>
      <c r="N22" s="79"/>
      <c r="O22" s="77">
        <f t="shared" si="0"/>
        <v>81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265</v>
      </c>
      <c r="AF22" s="78"/>
      <c r="AG22" s="78"/>
      <c r="AH22" s="79"/>
      <c r="AI22" s="78">
        <v>318</v>
      </c>
      <c r="AJ22" s="78"/>
      <c r="AK22" s="78"/>
      <c r="AL22" s="79"/>
      <c r="AM22" s="80">
        <f t="shared" si="1"/>
        <v>583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196</v>
      </c>
      <c r="G23" s="78"/>
      <c r="H23" s="79"/>
      <c r="I23" s="77">
        <v>176</v>
      </c>
      <c r="J23" s="78"/>
      <c r="K23" s="79"/>
      <c r="L23" s="77">
        <v>199</v>
      </c>
      <c r="M23" s="78"/>
      <c r="N23" s="79"/>
      <c r="O23" s="77">
        <f t="shared" si="0"/>
        <v>375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16</v>
      </c>
      <c r="AB23" s="78"/>
      <c r="AC23" s="78"/>
      <c r="AD23" s="79"/>
      <c r="AE23" s="77">
        <v>11</v>
      </c>
      <c r="AF23" s="78"/>
      <c r="AG23" s="78"/>
      <c r="AH23" s="79"/>
      <c r="AI23" s="78">
        <v>16</v>
      </c>
      <c r="AJ23" s="78"/>
      <c r="AK23" s="78"/>
      <c r="AL23" s="79"/>
      <c r="AM23" s="80">
        <f t="shared" si="1"/>
        <v>27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225</v>
      </c>
      <c r="G24" s="78"/>
      <c r="H24" s="79"/>
      <c r="I24" s="77">
        <v>252</v>
      </c>
      <c r="J24" s="78"/>
      <c r="K24" s="79"/>
      <c r="L24" s="77">
        <v>251</v>
      </c>
      <c r="M24" s="78"/>
      <c r="N24" s="79"/>
      <c r="O24" s="77">
        <f t="shared" si="0"/>
        <v>503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162</v>
      </c>
      <c r="AB24" s="78"/>
      <c r="AC24" s="78"/>
      <c r="AD24" s="79"/>
      <c r="AE24" s="77">
        <v>155</v>
      </c>
      <c r="AF24" s="78"/>
      <c r="AG24" s="78"/>
      <c r="AH24" s="79"/>
      <c r="AI24" s="78">
        <v>156</v>
      </c>
      <c r="AJ24" s="78"/>
      <c r="AK24" s="78"/>
      <c r="AL24" s="79"/>
      <c r="AM24" s="80">
        <f t="shared" si="1"/>
        <v>311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198</v>
      </c>
      <c r="G25" s="78"/>
      <c r="H25" s="79"/>
      <c r="I25" s="77">
        <v>184</v>
      </c>
      <c r="J25" s="78"/>
      <c r="K25" s="79"/>
      <c r="L25" s="77">
        <v>200</v>
      </c>
      <c r="M25" s="78"/>
      <c r="N25" s="79"/>
      <c r="O25" s="77">
        <f t="shared" si="0"/>
        <v>384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233</v>
      </c>
      <c r="AB25" s="78"/>
      <c r="AC25" s="78"/>
      <c r="AD25" s="79"/>
      <c r="AE25" s="77">
        <v>188</v>
      </c>
      <c r="AF25" s="78"/>
      <c r="AG25" s="78"/>
      <c r="AH25" s="79"/>
      <c r="AI25" s="78">
        <v>196</v>
      </c>
      <c r="AJ25" s="78"/>
      <c r="AK25" s="78"/>
      <c r="AL25" s="79"/>
      <c r="AM25" s="80">
        <f t="shared" si="1"/>
        <v>384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179</v>
      </c>
      <c r="G26" s="78"/>
      <c r="H26" s="79"/>
      <c r="I26" s="77">
        <v>172</v>
      </c>
      <c r="J26" s="78"/>
      <c r="K26" s="79"/>
      <c r="L26" s="77">
        <v>205</v>
      </c>
      <c r="M26" s="78"/>
      <c r="N26" s="79"/>
      <c r="O26" s="77">
        <f t="shared" si="0"/>
        <v>377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148</v>
      </c>
      <c r="AF26" s="78"/>
      <c r="AG26" s="78"/>
      <c r="AH26" s="79"/>
      <c r="AI26" s="78">
        <v>167</v>
      </c>
      <c r="AJ26" s="78"/>
      <c r="AK26" s="78"/>
      <c r="AL26" s="79"/>
      <c r="AM26" s="80">
        <f t="shared" si="1"/>
        <v>315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136</v>
      </c>
      <c r="J27" s="78"/>
      <c r="K27" s="79"/>
      <c r="L27" s="77">
        <v>168</v>
      </c>
      <c r="M27" s="78"/>
      <c r="N27" s="79"/>
      <c r="O27" s="77">
        <f t="shared" si="0"/>
        <v>304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189</v>
      </c>
      <c r="AB27" s="78"/>
      <c r="AC27" s="78"/>
      <c r="AD27" s="79"/>
      <c r="AE27" s="77">
        <v>162</v>
      </c>
      <c r="AF27" s="78"/>
      <c r="AG27" s="78"/>
      <c r="AH27" s="79"/>
      <c r="AI27" s="78">
        <v>137</v>
      </c>
      <c r="AJ27" s="78"/>
      <c r="AK27" s="78"/>
      <c r="AL27" s="79"/>
      <c r="AM27" s="80">
        <f t="shared" si="1"/>
        <v>299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54</v>
      </c>
      <c r="J28" s="78"/>
      <c r="K28" s="79"/>
      <c r="L28" s="77">
        <v>70</v>
      </c>
      <c r="M28" s="78"/>
      <c r="N28" s="79"/>
      <c r="O28" s="77">
        <f t="shared" si="0"/>
        <v>124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219</v>
      </c>
      <c r="AB28" s="78"/>
      <c r="AC28" s="78"/>
      <c r="AD28" s="79"/>
      <c r="AE28" s="77">
        <v>192</v>
      </c>
      <c r="AF28" s="78"/>
      <c r="AG28" s="78"/>
      <c r="AH28" s="79"/>
      <c r="AI28" s="78">
        <v>224</v>
      </c>
      <c r="AJ28" s="78"/>
      <c r="AK28" s="78"/>
      <c r="AL28" s="79"/>
      <c r="AM28" s="80">
        <f t="shared" si="1"/>
        <v>416</v>
      </c>
      <c r="AN28" s="80"/>
      <c r="AO28" s="80"/>
      <c r="AP28" s="80"/>
      <c r="AR28" s="48"/>
      <c r="AS28" s="48" t="s">
        <v>49</v>
      </c>
      <c r="AT28" s="48" t="s">
        <v>50</v>
      </c>
      <c r="AU28" s="48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77</v>
      </c>
      <c r="J29" s="78"/>
      <c r="K29" s="79"/>
      <c r="L29" s="77">
        <v>98</v>
      </c>
      <c r="M29" s="78"/>
      <c r="N29" s="79"/>
      <c r="O29" s="77">
        <f t="shared" si="0"/>
        <v>175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224</v>
      </c>
      <c r="AB29" s="78"/>
      <c r="AC29" s="78"/>
      <c r="AD29" s="79"/>
      <c r="AE29" s="77">
        <v>244</v>
      </c>
      <c r="AF29" s="78"/>
      <c r="AG29" s="78"/>
      <c r="AH29" s="79"/>
      <c r="AI29" s="78">
        <v>191</v>
      </c>
      <c r="AJ29" s="78"/>
      <c r="AK29" s="78"/>
      <c r="AL29" s="79"/>
      <c r="AM29" s="80">
        <f t="shared" si="1"/>
        <v>435</v>
      </c>
      <c r="AN29" s="80"/>
      <c r="AO29" s="80"/>
      <c r="AP29" s="80"/>
      <c r="AR29" s="48" t="s">
        <v>1</v>
      </c>
      <c r="AS29" s="5">
        <f>AE31</f>
        <v>12532</v>
      </c>
      <c r="AT29" s="5">
        <v>4365</v>
      </c>
      <c r="AU29" s="6">
        <f>IF(OR(AS29=0,AT29=0),"",ROUNDDOWN(AT29/AS29,4))</f>
        <v>0.3483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1517</v>
      </c>
      <c r="G30" s="78"/>
      <c r="H30" s="79"/>
      <c r="I30" s="77">
        <v>1594</v>
      </c>
      <c r="J30" s="78"/>
      <c r="K30" s="79"/>
      <c r="L30" s="77">
        <v>1707</v>
      </c>
      <c r="M30" s="78"/>
      <c r="N30" s="79"/>
      <c r="O30" s="77">
        <f t="shared" si="0"/>
        <v>3301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43</v>
      </c>
      <c r="AB30" s="78"/>
      <c r="AC30" s="78"/>
      <c r="AD30" s="79"/>
      <c r="AE30" s="77">
        <v>46</v>
      </c>
      <c r="AF30" s="78"/>
      <c r="AG30" s="78"/>
      <c r="AH30" s="79"/>
      <c r="AI30" s="78">
        <v>50</v>
      </c>
      <c r="AJ30" s="78"/>
      <c r="AK30" s="78"/>
      <c r="AL30" s="79"/>
      <c r="AM30" s="80">
        <f t="shared" si="1"/>
        <v>96</v>
      </c>
      <c r="AN30" s="80"/>
      <c r="AO30" s="80"/>
      <c r="AP30" s="80"/>
      <c r="AR30" s="48" t="s">
        <v>3</v>
      </c>
      <c r="AS30" s="5">
        <f>AI31</f>
        <v>13738</v>
      </c>
      <c r="AT30" s="5">
        <v>5913</v>
      </c>
      <c r="AU30" s="6">
        <f>IF(OR(AS30=0,AT30=0),"",ROUNDDOWN(AT30/AS30,4))</f>
        <v>0.4304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550</v>
      </c>
      <c r="G31" s="78"/>
      <c r="H31" s="79"/>
      <c r="I31" s="77">
        <v>586</v>
      </c>
      <c r="J31" s="78"/>
      <c r="K31" s="79"/>
      <c r="L31" s="77">
        <v>631</v>
      </c>
      <c r="M31" s="78"/>
      <c r="N31" s="79"/>
      <c r="O31" s="77">
        <f t="shared" si="0"/>
        <v>1217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12518</v>
      </c>
      <c r="AB31" s="78"/>
      <c r="AC31" s="78"/>
      <c r="AD31" s="79"/>
      <c r="AE31" s="77">
        <f>SUM(I8:K32,AE8:AH30)</f>
        <v>12532</v>
      </c>
      <c r="AF31" s="78"/>
      <c r="AG31" s="78"/>
      <c r="AH31" s="79"/>
      <c r="AI31" s="77">
        <f>SUM(L8:N32,AI8:AL30)</f>
        <v>13738</v>
      </c>
      <c r="AJ31" s="78"/>
      <c r="AK31" s="78"/>
      <c r="AL31" s="79"/>
      <c r="AM31" s="80">
        <f t="shared" si="1"/>
        <v>26270</v>
      </c>
      <c r="AN31" s="80"/>
      <c r="AO31" s="80"/>
      <c r="AP31" s="80"/>
      <c r="AR31" s="48" t="s">
        <v>4</v>
      </c>
      <c r="AS31" s="5">
        <f>AM31</f>
        <v>26270</v>
      </c>
      <c r="AT31" s="5">
        <f>AT29+AT30</f>
        <v>10278</v>
      </c>
      <c r="AU31" s="6">
        <f>IF(OR(AS31=0,AT31=0),"",ROUNDDOWN(AT31/AS31,4))</f>
        <v>0.39119999999999999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456</v>
      </c>
      <c r="G32" s="95"/>
      <c r="H32" s="96"/>
      <c r="I32" s="94">
        <v>446</v>
      </c>
      <c r="J32" s="95"/>
      <c r="K32" s="96"/>
      <c r="L32" s="94">
        <v>490</v>
      </c>
      <c r="M32" s="95"/>
      <c r="N32" s="96"/>
      <c r="O32" s="94">
        <f t="shared" si="0"/>
        <v>936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47" t="s">
        <v>59</v>
      </c>
      <c r="E34" s="88">
        <f>AM31-[1]Ｈ29.11!AM31</f>
        <v>-44</v>
      </c>
      <c r="F34" s="88"/>
      <c r="G34" s="1" t="s">
        <v>2</v>
      </c>
      <c r="L34" s="1" t="s">
        <v>60</v>
      </c>
      <c r="O34" s="89">
        <f>AM31-26751</f>
        <v>-481</v>
      </c>
      <c r="P34" s="89"/>
      <c r="Q34" s="89"/>
      <c r="R34" s="89"/>
      <c r="S34" s="1" t="s">
        <v>2</v>
      </c>
      <c r="AG34" s="47" t="s">
        <v>61</v>
      </c>
      <c r="AH34" s="66">
        <f>AT31</f>
        <v>10278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47" t="s">
        <v>59</v>
      </c>
      <c r="E36" s="89">
        <f>AA31-[1]Ｈ29.11!AA31</f>
        <v>-28</v>
      </c>
      <c r="F36" s="89"/>
      <c r="G36" s="1" t="s">
        <v>62</v>
      </c>
      <c r="L36" s="1" t="s">
        <v>60</v>
      </c>
      <c r="O36" s="89">
        <f>AA31-12619</f>
        <v>-101</v>
      </c>
      <c r="P36" s="89"/>
      <c r="Q36" s="89"/>
      <c r="R36" s="89"/>
      <c r="S36" s="1" t="s">
        <v>62</v>
      </c>
      <c r="Y36" s="1" t="s">
        <v>104</v>
      </c>
      <c r="AG36" s="47" t="s">
        <v>1</v>
      </c>
      <c r="AH36" s="66">
        <f>AT29</f>
        <v>4365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47"/>
    </row>
    <row r="38" spans="3:39" s="1" customFormat="1" ht="18.75" customHeight="1">
      <c r="C38" s="50" t="s">
        <v>64</v>
      </c>
      <c r="AG38" s="47" t="s">
        <v>3</v>
      </c>
      <c r="AH38" s="66">
        <f>AT30</f>
        <v>5913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47"/>
    </row>
    <row r="40" spans="3:39" s="1" customFormat="1" ht="18.75" customHeight="1">
      <c r="C40" s="8" t="s">
        <v>65</v>
      </c>
      <c r="AG40" s="47" t="s">
        <v>51</v>
      </c>
      <c r="AH40" s="97">
        <f>IF(OR(AH34=0,AM31=0),"",ROUNDDOWN(AH34/AM31*100,2))</f>
        <v>39.119999999999997</v>
      </c>
      <c r="AI40" s="97"/>
      <c r="AJ40" s="97"/>
      <c r="AK40" s="97"/>
      <c r="AL40" s="97"/>
      <c r="AM40" s="1" t="s">
        <v>103</v>
      </c>
    </row>
    <row r="42" spans="3:39" s="1" customFormat="1" ht="14.25">
      <c r="C42" s="13" t="s">
        <v>69</v>
      </c>
      <c r="D42" s="14"/>
      <c r="E42" s="14"/>
      <c r="F42" s="63">
        <v>15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44</v>
      </c>
      <c r="R42" s="63"/>
      <c r="S42" s="63"/>
      <c r="T42" s="63"/>
      <c r="U42" s="14" t="s">
        <v>2</v>
      </c>
      <c r="V42" s="14"/>
    </row>
  </sheetData>
  <mergeCells count="285">
    <mergeCell ref="AH38:AL38"/>
    <mergeCell ref="AH40:AL40"/>
    <mergeCell ref="F42:H42"/>
    <mergeCell ref="Q42:T42"/>
    <mergeCell ref="F32:H32"/>
    <mergeCell ref="I32:K32"/>
    <mergeCell ref="L32:N32"/>
    <mergeCell ref="O32:R32"/>
    <mergeCell ref="S32:Z32"/>
    <mergeCell ref="E36:F36"/>
    <mergeCell ref="O36:R36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AH36:AL36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AI27:AL27"/>
    <mergeCell ref="AM27:AP27"/>
    <mergeCell ref="AM26:AP26"/>
    <mergeCell ref="AM30:AP30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19" workbookViewId="0">
      <selection activeCell="E34" sqref="E34:F34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1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52"/>
      <c r="H3" s="52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51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51"/>
      <c r="H4" s="7"/>
      <c r="I4" s="66" t="s">
        <v>62</v>
      </c>
      <c r="J4" s="66"/>
      <c r="K4" s="66"/>
      <c r="L4" s="66">
        <v>11204</v>
      </c>
      <c r="M4" s="66"/>
      <c r="N4" s="66"/>
      <c r="O4" s="53"/>
      <c r="P4" s="53"/>
      <c r="Q4" s="67" t="s">
        <v>63</v>
      </c>
      <c r="R4" s="67"/>
      <c r="S4" s="67"/>
      <c r="T4" s="68">
        <v>118.23</v>
      </c>
      <c r="U4" s="68"/>
      <c r="V4" s="68"/>
      <c r="W4" s="68"/>
      <c r="X4" s="53" t="s">
        <v>110</v>
      </c>
      <c r="Y4" s="53"/>
      <c r="Z4" s="53"/>
      <c r="AF4" s="4"/>
      <c r="AH4" s="51"/>
      <c r="AK4" s="52"/>
      <c r="AL4" s="51"/>
      <c r="AM4" s="53"/>
      <c r="AP4" s="52"/>
    </row>
    <row r="5" spans="2:44" ht="18.75" customHeight="1">
      <c r="Z5" s="51"/>
      <c r="AA5" s="51"/>
      <c r="AB5" s="51"/>
      <c r="AC5" s="51"/>
      <c r="AD5" s="66" t="s">
        <v>109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1719</v>
      </c>
      <c r="G8" s="82"/>
      <c r="H8" s="83"/>
      <c r="I8" s="81">
        <v>1812</v>
      </c>
      <c r="J8" s="82"/>
      <c r="K8" s="83"/>
      <c r="L8" s="81">
        <v>1995</v>
      </c>
      <c r="M8" s="82"/>
      <c r="N8" s="83"/>
      <c r="O8" s="81">
        <f t="shared" ref="O8:O32" si="0">I8+L8</f>
        <v>3807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482</v>
      </c>
      <c r="AB8" s="82"/>
      <c r="AC8" s="82"/>
      <c r="AD8" s="82"/>
      <c r="AE8" s="81">
        <v>538</v>
      </c>
      <c r="AF8" s="82"/>
      <c r="AG8" s="82"/>
      <c r="AH8" s="83"/>
      <c r="AI8" s="82">
        <v>598</v>
      </c>
      <c r="AJ8" s="82"/>
      <c r="AK8" s="82"/>
      <c r="AL8" s="83"/>
      <c r="AM8" s="73">
        <f t="shared" ref="AM8:AM31" si="1">AE8+AI8</f>
        <v>1136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99</v>
      </c>
      <c r="G9" s="78"/>
      <c r="H9" s="79"/>
      <c r="I9" s="77">
        <v>94</v>
      </c>
      <c r="J9" s="78"/>
      <c r="K9" s="79"/>
      <c r="L9" s="77">
        <v>75</v>
      </c>
      <c r="M9" s="78"/>
      <c r="N9" s="79"/>
      <c r="O9" s="77">
        <f t="shared" si="0"/>
        <v>169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63</v>
      </c>
      <c r="AF9" s="78"/>
      <c r="AG9" s="78"/>
      <c r="AH9" s="79"/>
      <c r="AI9" s="78">
        <v>68</v>
      </c>
      <c r="AJ9" s="78"/>
      <c r="AK9" s="78"/>
      <c r="AL9" s="79"/>
      <c r="AM9" s="80">
        <f t="shared" si="1"/>
        <v>131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224</v>
      </c>
      <c r="G10" s="78"/>
      <c r="H10" s="79"/>
      <c r="I10" s="77">
        <v>202</v>
      </c>
      <c r="J10" s="78"/>
      <c r="K10" s="79"/>
      <c r="L10" s="77">
        <v>218</v>
      </c>
      <c r="M10" s="78"/>
      <c r="N10" s="79"/>
      <c r="O10" s="77">
        <f t="shared" si="0"/>
        <v>420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283</v>
      </c>
      <c r="AB10" s="78"/>
      <c r="AC10" s="78"/>
      <c r="AD10" s="79"/>
      <c r="AE10" s="77">
        <v>294</v>
      </c>
      <c r="AF10" s="78"/>
      <c r="AG10" s="78"/>
      <c r="AH10" s="79"/>
      <c r="AI10" s="78">
        <v>317</v>
      </c>
      <c r="AJ10" s="78"/>
      <c r="AK10" s="78"/>
      <c r="AL10" s="79"/>
      <c r="AM10" s="80">
        <f t="shared" si="1"/>
        <v>611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107</v>
      </c>
      <c r="G11" s="78"/>
      <c r="H11" s="79"/>
      <c r="I11" s="77">
        <v>105</v>
      </c>
      <c r="J11" s="78"/>
      <c r="K11" s="79"/>
      <c r="L11" s="77">
        <v>121</v>
      </c>
      <c r="M11" s="78"/>
      <c r="N11" s="79"/>
      <c r="O11" s="77">
        <f t="shared" si="0"/>
        <v>226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432</v>
      </c>
      <c r="AB11" s="78"/>
      <c r="AC11" s="78"/>
      <c r="AD11" s="79"/>
      <c r="AE11" s="77">
        <v>477</v>
      </c>
      <c r="AF11" s="78"/>
      <c r="AG11" s="78"/>
      <c r="AH11" s="79"/>
      <c r="AI11" s="78">
        <v>532</v>
      </c>
      <c r="AJ11" s="78"/>
      <c r="AK11" s="78"/>
      <c r="AL11" s="79"/>
      <c r="AM11" s="80">
        <f t="shared" si="1"/>
        <v>1009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153</v>
      </c>
      <c r="G12" s="78"/>
      <c r="H12" s="79"/>
      <c r="I12" s="77">
        <v>166</v>
      </c>
      <c r="J12" s="78"/>
      <c r="K12" s="79"/>
      <c r="L12" s="77">
        <v>158</v>
      </c>
      <c r="M12" s="78"/>
      <c r="N12" s="79"/>
      <c r="O12" s="77">
        <f t="shared" si="0"/>
        <v>324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171</v>
      </c>
      <c r="AB12" s="78"/>
      <c r="AC12" s="78"/>
      <c r="AD12" s="79"/>
      <c r="AE12" s="77">
        <v>171</v>
      </c>
      <c r="AF12" s="78"/>
      <c r="AG12" s="78"/>
      <c r="AH12" s="79"/>
      <c r="AI12" s="78">
        <v>197</v>
      </c>
      <c r="AJ12" s="78"/>
      <c r="AK12" s="78"/>
      <c r="AL12" s="79"/>
      <c r="AM12" s="80">
        <f t="shared" si="1"/>
        <v>368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93</v>
      </c>
      <c r="G13" s="78"/>
      <c r="H13" s="79"/>
      <c r="I13" s="77">
        <v>83</v>
      </c>
      <c r="J13" s="78"/>
      <c r="K13" s="79"/>
      <c r="L13" s="77">
        <v>90</v>
      </c>
      <c r="M13" s="78"/>
      <c r="N13" s="79"/>
      <c r="O13" s="77">
        <f t="shared" si="0"/>
        <v>173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135</v>
      </c>
      <c r="AB13" s="78"/>
      <c r="AC13" s="78"/>
      <c r="AD13" s="79"/>
      <c r="AE13" s="77">
        <v>138</v>
      </c>
      <c r="AF13" s="78"/>
      <c r="AG13" s="78"/>
      <c r="AH13" s="79"/>
      <c r="AI13" s="78">
        <v>140</v>
      </c>
      <c r="AJ13" s="78"/>
      <c r="AK13" s="78"/>
      <c r="AL13" s="79"/>
      <c r="AM13" s="80">
        <f t="shared" si="1"/>
        <v>278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1427</v>
      </c>
      <c r="AB14" s="78"/>
      <c r="AC14" s="78"/>
      <c r="AD14" s="79"/>
      <c r="AE14" s="77">
        <v>1402</v>
      </c>
      <c r="AF14" s="78"/>
      <c r="AG14" s="78"/>
      <c r="AH14" s="79"/>
      <c r="AI14" s="78">
        <v>1565</v>
      </c>
      <c r="AJ14" s="78"/>
      <c r="AK14" s="78"/>
      <c r="AL14" s="79"/>
      <c r="AM14" s="80">
        <f t="shared" si="1"/>
        <v>2967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255</v>
      </c>
      <c r="G15" s="78"/>
      <c r="H15" s="79"/>
      <c r="I15" s="77">
        <v>262</v>
      </c>
      <c r="J15" s="78"/>
      <c r="K15" s="79"/>
      <c r="L15" s="77">
        <v>298</v>
      </c>
      <c r="M15" s="78"/>
      <c r="N15" s="79"/>
      <c r="O15" s="77">
        <f t="shared" si="0"/>
        <v>560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7</v>
      </c>
      <c r="AB15" s="78"/>
      <c r="AC15" s="78"/>
      <c r="AD15" s="79"/>
      <c r="AE15" s="77">
        <v>3</v>
      </c>
      <c r="AF15" s="78"/>
      <c r="AG15" s="78"/>
      <c r="AH15" s="79"/>
      <c r="AI15" s="78">
        <v>10</v>
      </c>
      <c r="AJ15" s="78"/>
      <c r="AK15" s="78"/>
      <c r="AL15" s="79"/>
      <c r="AM15" s="80">
        <f t="shared" si="1"/>
        <v>13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246</v>
      </c>
      <c r="G16" s="78"/>
      <c r="H16" s="79"/>
      <c r="I16" s="77">
        <v>235</v>
      </c>
      <c r="J16" s="78"/>
      <c r="K16" s="79"/>
      <c r="L16" s="77">
        <v>264</v>
      </c>
      <c r="M16" s="78"/>
      <c r="N16" s="79"/>
      <c r="O16" s="77">
        <f t="shared" si="0"/>
        <v>499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59</v>
      </c>
      <c r="AJ16" s="78"/>
      <c r="AK16" s="78"/>
      <c r="AL16" s="79"/>
      <c r="AM16" s="80">
        <f t="shared" si="1"/>
        <v>105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111</v>
      </c>
      <c r="G17" s="78"/>
      <c r="H17" s="79"/>
      <c r="I17" s="77">
        <v>151</v>
      </c>
      <c r="J17" s="78"/>
      <c r="K17" s="79"/>
      <c r="L17" s="77">
        <v>173</v>
      </c>
      <c r="M17" s="78"/>
      <c r="N17" s="79"/>
      <c r="O17" s="77">
        <f t="shared" si="0"/>
        <v>324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264</v>
      </c>
      <c r="AB17" s="78"/>
      <c r="AC17" s="78"/>
      <c r="AD17" s="79"/>
      <c r="AE17" s="77">
        <v>234</v>
      </c>
      <c r="AF17" s="78"/>
      <c r="AG17" s="78"/>
      <c r="AH17" s="79"/>
      <c r="AI17" s="78">
        <v>281</v>
      </c>
      <c r="AJ17" s="78"/>
      <c r="AK17" s="78"/>
      <c r="AL17" s="79"/>
      <c r="AM17" s="80">
        <f t="shared" si="1"/>
        <v>515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150</v>
      </c>
      <c r="G18" s="78"/>
      <c r="H18" s="79"/>
      <c r="I18" s="77">
        <v>171</v>
      </c>
      <c r="J18" s="78"/>
      <c r="K18" s="79"/>
      <c r="L18" s="77">
        <v>194</v>
      </c>
      <c r="M18" s="78"/>
      <c r="N18" s="79"/>
      <c r="O18" s="77">
        <f t="shared" si="0"/>
        <v>365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245</v>
      </c>
      <c r="AB18" s="78"/>
      <c r="AC18" s="78"/>
      <c r="AD18" s="79"/>
      <c r="AE18" s="77">
        <v>202</v>
      </c>
      <c r="AF18" s="78"/>
      <c r="AG18" s="78"/>
      <c r="AH18" s="79"/>
      <c r="AI18" s="78">
        <v>213</v>
      </c>
      <c r="AJ18" s="78"/>
      <c r="AK18" s="78"/>
      <c r="AL18" s="79"/>
      <c r="AM18" s="80">
        <f t="shared" si="1"/>
        <v>415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154</v>
      </c>
      <c r="G19" s="78"/>
      <c r="H19" s="79"/>
      <c r="I19" s="77">
        <v>141</v>
      </c>
      <c r="J19" s="78"/>
      <c r="K19" s="79"/>
      <c r="L19" s="77">
        <v>166</v>
      </c>
      <c r="M19" s="78"/>
      <c r="N19" s="79"/>
      <c r="O19" s="77">
        <f t="shared" si="0"/>
        <v>307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79</v>
      </c>
      <c r="AB19" s="78"/>
      <c r="AC19" s="78"/>
      <c r="AD19" s="79"/>
      <c r="AE19" s="77">
        <v>56</v>
      </c>
      <c r="AF19" s="78"/>
      <c r="AG19" s="78"/>
      <c r="AH19" s="79"/>
      <c r="AI19" s="78">
        <v>70</v>
      </c>
      <c r="AJ19" s="78"/>
      <c r="AK19" s="78"/>
      <c r="AL19" s="79"/>
      <c r="AM19" s="80">
        <f t="shared" si="1"/>
        <v>126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77</v>
      </c>
      <c r="G20" s="78"/>
      <c r="H20" s="79"/>
      <c r="I20" s="77">
        <v>75</v>
      </c>
      <c r="J20" s="78"/>
      <c r="K20" s="79"/>
      <c r="L20" s="77">
        <v>71</v>
      </c>
      <c r="M20" s="78"/>
      <c r="N20" s="79"/>
      <c r="O20" s="77">
        <f t="shared" si="0"/>
        <v>146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120</v>
      </c>
      <c r="AB20" s="78"/>
      <c r="AC20" s="78"/>
      <c r="AD20" s="79"/>
      <c r="AE20" s="77">
        <v>104</v>
      </c>
      <c r="AF20" s="78"/>
      <c r="AG20" s="78"/>
      <c r="AH20" s="79"/>
      <c r="AI20" s="78">
        <v>136</v>
      </c>
      <c r="AJ20" s="78"/>
      <c r="AK20" s="78"/>
      <c r="AL20" s="79"/>
      <c r="AM20" s="80">
        <f t="shared" si="1"/>
        <v>240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72</v>
      </c>
      <c r="G21" s="78"/>
      <c r="H21" s="79"/>
      <c r="I21" s="77">
        <v>45</v>
      </c>
      <c r="J21" s="78"/>
      <c r="K21" s="79"/>
      <c r="L21" s="77">
        <v>64</v>
      </c>
      <c r="M21" s="78"/>
      <c r="N21" s="79"/>
      <c r="O21" s="77">
        <f t="shared" si="0"/>
        <v>109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128</v>
      </c>
      <c r="AB21" s="78"/>
      <c r="AC21" s="78"/>
      <c r="AD21" s="79"/>
      <c r="AE21" s="77">
        <v>118</v>
      </c>
      <c r="AF21" s="78"/>
      <c r="AG21" s="78"/>
      <c r="AH21" s="79"/>
      <c r="AI21" s="78">
        <v>135</v>
      </c>
      <c r="AJ21" s="78"/>
      <c r="AK21" s="78"/>
      <c r="AL21" s="79"/>
      <c r="AM21" s="80">
        <f t="shared" si="1"/>
        <v>253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38</v>
      </c>
      <c r="J22" s="78"/>
      <c r="K22" s="79"/>
      <c r="L22" s="77">
        <v>43</v>
      </c>
      <c r="M22" s="78"/>
      <c r="N22" s="79"/>
      <c r="O22" s="77">
        <f t="shared" si="0"/>
        <v>81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265</v>
      </c>
      <c r="AF22" s="78"/>
      <c r="AG22" s="78"/>
      <c r="AH22" s="79"/>
      <c r="AI22" s="78">
        <v>318</v>
      </c>
      <c r="AJ22" s="78"/>
      <c r="AK22" s="78"/>
      <c r="AL22" s="79"/>
      <c r="AM22" s="80">
        <f t="shared" si="1"/>
        <v>583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196</v>
      </c>
      <c r="G23" s="78"/>
      <c r="H23" s="79"/>
      <c r="I23" s="77">
        <v>174</v>
      </c>
      <c r="J23" s="78"/>
      <c r="K23" s="79"/>
      <c r="L23" s="77">
        <v>199</v>
      </c>
      <c r="M23" s="78"/>
      <c r="N23" s="79"/>
      <c r="O23" s="77">
        <f t="shared" si="0"/>
        <v>373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16</v>
      </c>
      <c r="AB23" s="78"/>
      <c r="AC23" s="78"/>
      <c r="AD23" s="79"/>
      <c r="AE23" s="77">
        <v>11</v>
      </c>
      <c r="AF23" s="78"/>
      <c r="AG23" s="78"/>
      <c r="AH23" s="79"/>
      <c r="AI23" s="78">
        <v>16</v>
      </c>
      <c r="AJ23" s="78"/>
      <c r="AK23" s="78"/>
      <c r="AL23" s="79"/>
      <c r="AM23" s="80">
        <f t="shared" si="1"/>
        <v>27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227</v>
      </c>
      <c r="G24" s="78"/>
      <c r="H24" s="79"/>
      <c r="I24" s="77">
        <v>253</v>
      </c>
      <c r="J24" s="78"/>
      <c r="K24" s="79"/>
      <c r="L24" s="77">
        <v>253</v>
      </c>
      <c r="M24" s="78"/>
      <c r="N24" s="79"/>
      <c r="O24" s="77">
        <f t="shared" si="0"/>
        <v>506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164</v>
      </c>
      <c r="AB24" s="78"/>
      <c r="AC24" s="78"/>
      <c r="AD24" s="79"/>
      <c r="AE24" s="77">
        <v>156</v>
      </c>
      <c r="AF24" s="78"/>
      <c r="AG24" s="78"/>
      <c r="AH24" s="79"/>
      <c r="AI24" s="78">
        <v>156</v>
      </c>
      <c r="AJ24" s="78"/>
      <c r="AK24" s="78"/>
      <c r="AL24" s="79"/>
      <c r="AM24" s="80">
        <f t="shared" si="1"/>
        <v>312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196</v>
      </c>
      <c r="G25" s="78"/>
      <c r="H25" s="79"/>
      <c r="I25" s="77">
        <v>180</v>
      </c>
      <c r="J25" s="78"/>
      <c r="K25" s="79"/>
      <c r="L25" s="77">
        <v>199</v>
      </c>
      <c r="M25" s="78"/>
      <c r="N25" s="79"/>
      <c r="O25" s="77">
        <f t="shared" si="0"/>
        <v>379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235</v>
      </c>
      <c r="AB25" s="78"/>
      <c r="AC25" s="78"/>
      <c r="AD25" s="79"/>
      <c r="AE25" s="77">
        <v>189</v>
      </c>
      <c r="AF25" s="78"/>
      <c r="AG25" s="78"/>
      <c r="AH25" s="79"/>
      <c r="AI25" s="78">
        <v>196</v>
      </c>
      <c r="AJ25" s="78"/>
      <c r="AK25" s="78"/>
      <c r="AL25" s="79"/>
      <c r="AM25" s="80">
        <f t="shared" si="1"/>
        <v>385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179</v>
      </c>
      <c r="G26" s="78"/>
      <c r="H26" s="79"/>
      <c r="I26" s="77">
        <v>171</v>
      </c>
      <c r="J26" s="78"/>
      <c r="K26" s="79"/>
      <c r="L26" s="77">
        <v>205</v>
      </c>
      <c r="M26" s="78"/>
      <c r="N26" s="79"/>
      <c r="O26" s="77">
        <f t="shared" si="0"/>
        <v>376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161</v>
      </c>
      <c r="AB26" s="78"/>
      <c r="AC26" s="78"/>
      <c r="AD26" s="79"/>
      <c r="AE26" s="77">
        <v>146</v>
      </c>
      <c r="AF26" s="78"/>
      <c r="AG26" s="78"/>
      <c r="AH26" s="79"/>
      <c r="AI26" s="78">
        <v>166</v>
      </c>
      <c r="AJ26" s="78"/>
      <c r="AK26" s="78"/>
      <c r="AL26" s="79"/>
      <c r="AM26" s="80">
        <f t="shared" si="1"/>
        <v>312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146</v>
      </c>
      <c r="G27" s="78"/>
      <c r="H27" s="79"/>
      <c r="I27" s="77">
        <v>136</v>
      </c>
      <c r="J27" s="78"/>
      <c r="K27" s="79"/>
      <c r="L27" s="77">
        <v>166</v>
      </c>
      <c r="M27" s="78"/>
      <c r="N27" s="79"/>
      <c r="O27" s="77">
        <f t="shared" si="0"/>
        <v>302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187</v>
      </c>
      <c r="AB27" s="78"/>
      <c r="AC27" s="78"/>
      <c r="AD27" s="79"/>
      <c r="AE27" s="77">
        <v>161</v>
      </c>
      <c r="AF27" s="78"/>
      <c r="AG27" s="78"/>
      <c r="AH27" s="79"/>
      <c r="AI27" s="78">
        <v>137</v>
      </c>
      <c r="AJ27" s="78"/>
      <c r="AK27" s="78"/>
      <c r="AL27" s="79"/>
      <c r="AM27" s="80">
        <f t="shared" si="1"/>
        <v>298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53</v>
      </c>
      <c r="J28" s="78"/>
      <c r="K28" s="79"/>
      <c r="L28" s="77">
        <v>70</v>
      </c>
      <c r="M28" s="78"/>
      <c r="N28" s="79"/>
      <c r="O28" s="77">
        <f t="shared" si="0"/>
        <v>123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218</v>
      </c>
      <c r="AB28" s="78"/>
      <c r="AC28" s="78"/>
      <c r="AD28" s="79"/>
      <c r="AE28" s="77">
        <v>191</v>
      </c>
      <c r="AF28" s="78"/>
      <c r="AG28" s="78"/>
      <c r="AH28" s="79"/>
      <c r="AI28" s="78">
        <v>224</v>
      </c>
      <c r="AJ28" s="78"/>
      <c r="AK28" s="78"/>
      <c r="AL28" s="79"/>
      <c r="AM28" s="80">
        <f t="shared" si="1"/>
        <v>415</v>
      </c>
      <c r="AN28" s="80"/>
      <c r="AO28" s="80"/>
      <c r="AP28" s="80"/>
      <c r="AR28" s="54"/>
      <c r="AS28" s="54" t="s">
        <v>49</v>
      </c>
      <c r="AT28" s="54" t="s">
        <v>50</v>
      </c>
      <c r="AU28" s="54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84</v>
      </c>
      <c r="G29" s="78"/>
      <c r="H29" s="79"/>
      <c r="I29" s="77">
        <v>76</v>
      </c>
      <c r="J29" s="78"/>
      <c r="K29" s="79"/>
      <c r="L29" s="77">
        <v>98</v>
      </c>
      <c r="M29" s="78"/>
      <c r="N29" s="79"/>
      <c r="O29" s="77">
        <f t="shared" si="0"/>
        <v>174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223</v>
      </c>
      <c r="AB29" s="78"/>
      <c r="AC29" s="78"/>
      <c r="AD29" s="79"/>
      <c r="AE29" s="77">
        <v>243</v>
      </c>
      <c r="AF29" s="78"/>
      <c r="AG29" s="78"/>
      <c r="AH29" s="79"/>
      <c r="AI29" s="78">
        <v>190</v>
      </c>
      <c r="AJ29" s="78"/>
      <c r="AK29" s="78"/>
      <c r="AL29" s="79"/>
      <c r="AM29" s="80">
        <f t="shared" si="1"/>
        <v>433</v>
      </c>
      <c r="AN29" s="80"/>
      <c r="AO29" s="80"/>
      <c r="AP29" s="80"/>
      <c r="AR29" s="54" t="s">
        <v>1</v>
      </c>
      <c r="AS29" s="5">
        <f>AE31</f>
        <v>12510</v>
      </c>
      <c r="AT29" s="5">
        <v>4360</v>
      </c>
      <c r="AU29" s="6">
        <f>IF(OR(AS29=0,AT29=0),"",ROUNDDOWN(AT29/AS29,4))</f>
        <v>0.34849999999999998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1515</v>
      </c>
      <c r="G30" s="78"/>
      <c r="H30" s="79"/>
      <c r="I30" s="77">
        <v>1595</v>
      </c>
      <c r="J30" s="78"/>
      <c r="K30" s="79"/>
      <c r="L30" s="77">
        <v>1699</v>
      </c>
      <c r="M30" s="78"/>
      <c r="N30" s="79"/>
      <c r="O30" s="77">
        <f t="shared" si="0"/>
        <v>3294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43</v>
      </c>
      <c r="AB30" s="78"/>
      <c r="AC30" s="78"/>
      <c r="AD30" s="79"/>
      <c r="AE30" s="77">
        <v>46</v>
      </c>
      <c r="AF30" s="78"/>
      <c r="AG30" s="78"/>
      <c r="AH30" s="79"/>
      <c r="AI30" s="78">
        <v>50</v>
      </c>
      <c r="AJ30" s="78"/>
      <c r="AK30" s="78"/>
      <c r="AL30" s="79"/>
      <c r="AM30" s="80">
        <f t="shared" si="1"/>
        <v>96</v>
      </c>
      <c r="AN30" s="80"/>
      <c r="AO30" s="80"/>
      <c r="AP30" s="80"/>
      <c r="AR30" s="54" t="s">
        <v>3</v>
      </c>
      <c r="AS30" s="5">
        <f>AI31</f>
        <v>13720</v>
      </c>
      <c r="AT30" s="5">
        <v>5922</v>
      </c>
      <c r="AU30" s="6">
        <f>IF(OR(AS30=0,AT30=0),"",ROUNDDOWN(AT30/AS30,4))</f>
        <v>0.43159999999999998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551</v>
      </c>
      <c r="G31" s="78"/>
      <c r="H31" s="79"/>
      <c r="I31" s="77">
        <v>587</v>
      </c>
      <c r="J31" s="78"/>
      <c r="K31" s="79"/>
      <c r="L31" s="77">
        <v>633</v>
      </c>
      <c r="M31" s="78"/>
      <c r="N31" s="79"/>
      <c r="O31" s="77">
        <f t="shared" si="0"/>
        <v>1220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12512</v>
      </c>
      <c r="AB31" s="78"/>
      <c r="AC31" s="78"/>
      <c r="AD31" s="79"/>
      <c r="AE31" s="77">
        <f>SUM(I8:K32,AE8:AH30)</f>
        <v>12510</v>
      </c>
      <c r="AF31" s="78"/>
      <c r="AG31" s="78"/>
      <c r="AH31" s="79"/>
      <c r="AI31" s="77">
        <f>SUM(L8:N32,AI8:AL30)</f>
        <v>13720</v>
      </c>
      <c r="AJ31" s="78"/>
      <c r="AK31" s="78"/>
      <c r="AL31" s="79"/>
      <c r="AM31" s="80">
        <f t="shared" si="1"/>
        <v>26230</v>
      </c>
      <c r="AN31" s="80"/>
      <c r="AO31" s="80"/>
      <c r="AP31" s="80"/>
      <c r="AR31" s="54" t="s">
        <v>4</v>
      </c>
      <c r="AS31" s="5">
        <f>AM31</f>
        <v>26230</v>
      </c>
      <c r="AT31" s="5">
        <f>AT29+AT30</f>
        <v>10282</v>
      </c>
      <c r="AU31" s="6">
        <f>IF(OR(AS31=0,AT31=0),"",ROUNDDOWN(AT31/AS31,4))</f>
        <v>0.39190000000000003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455</v>
      </c>
      <c r="G32" s="95"/>
      <c r="H32" s="96"/>
      <c r="I32" s="94">
        <v>444</v>
      </c>
      <c r="J32" s="95"/>
      <c r="K32" s="96"/>
      <c r="L32" s="94">
        <v>490</v>
      </c>
      <c r="M32" s="95"/>
      <c r="N32" s="96"/>
      <c r="O32" s="94">
        <f t="shared" si="0"/>
        <v>934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52" t="s">
        <v>59</v>
      </c>
      <c r="E34" s="88">
        <f>AM31-[3]Ｈ29.12!AM31</f>
        <v>-40</v>
      </c>
      <c r="F34" s="88"/>
      <c r="G34" s="1" t="s">
        <v>2</v>
      </c>
      <c r="L34" s="1" t="s">
        <v>60</v>
      </c>
      <c r="O34" s="89">
        <f>AM31-26725</f>
        <v>-495</v>
      </c>
      <c r="P34" s="89"/>
      <c r="Q34" s="89"/>
      <c r="R34" s="89"/>
      <c r="S34" s="1" t="s">
        <v>2</v>
      </c>
      <c r="AG34" s="52" t="s">
        <v>61</v>
      </c>
      <c r="AH34" s="66">
        <f>AT31</f>
        <v>10282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52" t="s">
        <v>59</v>
      </c>
      <c r="E36" s="89">
        <f>AA31-[3]Ｈ29.12!AA31</f>
        <v>-6</v>
      </c>
      <c r="F36" s="89"/>
      <c r="G36" s="1" t="s">
        <v>62</v>
      </c>
      <c r="L36" s="1" t="s">
        <v>60</v>
      </c>
      <c r="O36" s="89">
        <f>AA31-12622</f>
        <v>-110</v>
      </c>
      <c r="P36" s="89"/>
      <c r="Q36" s="89"/>
      <c r="R36" s="89"/>
      <c r="S36" s="1" t="s">
        <v>62</v>
      </c>
      <c r="Y36" s="1" t="s">
        <v>108</v>
      </c>
      <c r="AG36" s="52" t="s">
        <v>1</v>
      </c>
      <c r="AH36" s="66">
        <f>AT29</f>
        <v>4360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52"/>
    </row>
    <row r="38" spans="3:39" s="1" customFormat="1" ht="18.75" customHeight="1">
      <c r="C38" s="53" t="s">
        <v>64</v>
      </c>
      <c r="AG38" s="52" t="s">
        <v>3</v>
      </c>
      <c r="AH38" s="66">
        <f>AT30</f>
        <v>5922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52"/>
    </row>
    <row r="40" spans="3:39" s="1" customFormat="1" ht="18.75" customHeight="1">
      <c r="C40" s="8" t="s">
        <v>65</v>
      </c>
      <c r="AG40" s="52" t="s">
        <v>51</v>
      </c>
      <c r="AH40" s="97">
        <f>IF(OR(AH34=0,AM31=0),"",ROUNDDOWN(AH34/AM31*100,2))</f>
        <v>39.19</v>
      </c>
      <c r="AI40" s="97"/>
      <c r="AJ40" s="97"/>
      <c r="AK40" s="97"/>
      <c r="AL40" s="97"/>
      <c r="AM40" s="1" t="s">
        <v>107</v>
      </c>
    </row>
    <row r="42" spans="3:39" s="1" customFormat="1" ht="14.25">
      <c r="C42" s="13" t="s">
        <v>69</v>
      </c>
      <c r="D42" s="14"/>
      <c r="E42" s="14"/>
      <c r="F42" s="63">
        <v>8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42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6:AL26"/>
    <mergeCell ref="O30:R30"/>
    <mergeCell ref="S30:Z30"/>
    <mergeCell ref="AA30:AD30"/>
    <mergeCell ref="AE30:AH30"/>
    <mergeCell ref="AI30:AL30"/>
    <mergeCell ref="AI27:AL27"/>
    <mergeCell ref="AM27:AP27"/>
    <mergeCell ref="AM26:AP26"/>
    <mergeCell ref="AM30:AP30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I29:AL29"/>
    <mergeCell ref="B30:E30"/>
    <mergeCell ref="F30:H30"/>
    <mergeCell ref="I30:K30"/>
    <mergeCell ref="L30:N30"/>
    <mergeCell ref="S32:Z32"/>
    <mergeCell ref="E36:F36"/>
    <mergeCell ref="O36:R36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AA32:AD32"/>
    <mergeCell ref="AE32:AH32"/>
    <mergeCell ref="AI32:AL32"/>
    <mergeCell ref="B31:E31"/>
    <mergeCell ref="F31:H31"/>
    <mergeCell ref="I31:K31"/>
    <mergeCell ref="L31:N31"/>
    <mergeCell ref="AH36:AL36"/>
    <mergeCell ref="AH38:AL38"/>
    <mergeCell ref="AH40:AL40"/>
    <mergeCell ref="F42:H42"/>
    <mergeCell ref="Q42:T42"/>
    <mergeCell ref="F32:H32"/>
    <mergeCell ref="I32:K32"/>
    <mergeCell ref="L32:N32"/>
    <mergeCell ref="O32:R32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opLeftCell="A19" workbookViewId="0">
      <selection activeCell="AS40" sqref="AS40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7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55"/>
      <c r="H3" s="55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57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57"/>
      <c r="H4" s="7"/>
      <c r="I4" s="66" t="s">
        <v>62</v>
      </c>
      <c r="J4" s="66"/>
      <c r="K4" s="66"/>
      <c r="L4" s="66">
        <v>11204</v>
      </c>
      <c r="M4" s="66"/>
      <c r="N4" s="66"/>
      <c r="O4" s="58"/>
      <c r="P4" s="58"/>
      <c r="Q4" s="67" t="s">
        <v>63</v>
      </c>
      <c r="R4" s="67"/>
      <c r="S4" s="67"/>
      <c r="T4" s="68">
        <v>118.23</v>
      </c>
      <c r="U4" s="68"/>
      <c r="V4" s="68"/>
      <c r="W4" s="68"/>
      <c r="X4" s="58" t="s">
        <v>114</v>
      </c>
      <c r="Y4" s="58"/>
      <c r="Z4" s="58"/>
      <c r="AF4" s="4"/>
      <c r="AH4" s="57"/>
      <c r="AK4" s="55"/>
      <c r="AL4" s="57"/>
      <c r="AM4" s="58"/>
      <c r="AP4" s="55"/>
    </row>
    <row r="5" spans="2:44" ht="18.75" customHeight="1">
      <c r="Z5" s="57"/>
      <c r="AA5" s="57"/>
      <c r="AB5" s="57"/>
      <c r="AC5" s="57"/>
      <c r="AD5" s="66" t="s">
        <v>113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1718</v>
      </c>
      <c r="G8" s="82"/>
      <c r="H8" s="83"/>
      <c r="I8" s="81">
        <v>1810</v>
      </c>
      <c r="J8" s="82"/>
      <c r="K8" s="83"/>
      <c r="L8" s="81">
        <v>1987</v>
      </c>
      <c r="M8" s="82"/>
      <c r="N8" s="83"/>
      <c r="O8" s="81">
        <f t="shared" ref="O8:O32" si="0">I8+L8</f>
        <v>3797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482</v>
      </c>
      <c r="AB8" s="82"/>
      <c r="AC8" s="82"/>
      <c r="AD8" s="82"/>
      <c r="AE8" s="81">
        <v>536</v>
      </c>
      <c r="AF8" s="82"/>
      <c r="AG8" s="82"/>
      <c r="AH8" s="83"/>
      <c r="AI8" s="82">
        <v>597</v>
      </c>
      <c r="AJ8" s="82"/>
      <c r="AK8" s="82"/>
      <c r="AL8" s="83"/>
      <c r="AM8" s="73">
        <f t="shared" ref="AM8:AM31" si="1">AE8+AI8</f>
        <v>1133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96</v>
      </c>
      <c r="G9" s="78"/>
      <c r="H9" s="79"/>
      <c r="I9" s="77">
        <v>91</v>
      </c>
      <c r="J9" s="78"/>
      <c r="K9" s="79"/>
      <c r="L9" s="77">
        <v>74</v>
      </c>
      <c r="M9" s="78"/>
      <c r="N9" s="79"/>
      <c r="O9" s="77">
        <f t="shared" si="0"/>
        <v>165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63</v>
      </c>
      <c r="AF9" s="78"/>
      <c r="AG9" s="78"/>
      <c r="AH9" s="79"/>
      <c r="AI9" s="78">
        <v>68</v>
      </c>
      <c r="AJ9" s="78"/>
      <c r="AK9" s="78"/>
      <c r="AL9" s="79"/>
      <c r="AM9" s="80">
        <f t="shared" si="1"/>
        <v>131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223</v>
      </c>
      <c r="G10" s="78"/>
      <c r="H10" s="79"/>
      <c r="I10" s="77">
        <v>201</v>
      </c>
      <c r="J10" s="78"/>
      <c r="K10" s="79"/>
      <c r="L10" s="77">
        <v>214</v>
      </c>
      <c r="M10" s="78"/>
      <c r="N10" s="79"/>
      <c r="O10" s="77">
        <f t="shared" si="0"/>
        <v>415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279</v>
      </c>
      <c r="AB10" s="78"/>
      <c r="AC10" s="78"/>
      <c r="AD10" s="79"/>
      <c r="AE10" s="77">
        <v>291</v>
      </c>
      <c r="AF10" s="78"/>
      <c r="AG10" s="78"/>
      <c r="AH10" s="79"/>
      <c r="AI10" s="78">
        <v>316</v>
      </c>
      <c r="AJ10" s="78"/>
      <c r="AK10" s="78"/>
      <c r="AL10" s="79"/>
      <c r="AM10" s="80">
        <f t="shared" si="1"/>
        <v>607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108</v>
      </c>
      <c r="G11" s="78"/>
      <c r="H11" s="79"/>
      <c r="I11" s="77">
        <v>104</v>
      </c>
      <c r="J11" s="78"/>
      <c r="K11" s="79"/>
      <c r="L11" s="77">
        <v>121</v>
      </c>
      <c r="M11" s="78"/>
      <c r="N11" s="79"/>
      <c r="O11" s="77">
        <f t="shared" si="0"/>
        <v>225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434</v>
      </c>
      <c r="AB11" s="78"/>
      <c r="AC11" s="78"/>
      <c r="AD11" s="79"/>
      <c r="AE11" s="77">
        <v>476</v>
      </c>
      <c r="AF11" s="78"/>
      <c r="AG11" s="78"/>
      <c r="AH11" s="79"/>
      <c r="AI11" s="78">
        <v>533</v>
      </c>
      <c r="AJ11" s="78"/>
      <c r="AK11" s="78"/>
      <c r="AL11" s="79"/>
      <c r="AM11" s="80">
        <f t="shared" si="1"/>
        <v>1009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153</v>
      </c>
      <c r="G12" s="78"/>
      <c r="H12" s="79"/>
      <c r="I12" s="77">
        <v>166</v>
      </c>
      <c r="J12" s="78"/>
      <c r="K12" s="79"/>
      <c r="L12" s="77">
        <v>159</v>
      </c>
      <c r="M12" s="78"/>
      <c r="N12" s="79"/>
      <c r="O12" s="77">
        <f t="shared" si="0"/>
        <v>325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170</v>
      </c>
      <c r="AB12" s="78"/>
      <c r="AC12" s="78"/>
      <c r="AD12" s="79"/>
      <c r="AE12" s="77">
        <v>171</v>
      </c>
      <c r="AF12" s="78"/>
      <c r="AG12" s="78"/>
      <c r="AH12" s="79"/>
      <c r="AI12" s="78">
        <v>196</v>
      </c>
      <c r="AJ12" s="78"/>
      <c r="AK12" s="78"/>
      <c r="AL12" s="79"/>
      <c r="AM12" s="80">
        <f t="shared" si="1"/>
        <v>367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95</v>
      </c>
      <c r="G13" s="78"/>
      <c r="H13" s="79"/>
      <c r="I13" s="77">
        <v>85</v>
      </c>
      <c r="J13" s="78"/>
      <c r="K13" s="79"/>
      <c r="L13" s="77">
        <v>90</v>
      </c>
      <c r="M13" s="78"/>
      <c r="N13" s="79"/>
      <c r="O13" s="77">
        <f t="shared" si="0"/>
        <v>175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135</v>
      </c>
      <c r="AB13" s="78"/>
      <c r="AC13" s="78"/>
      <c r="AD13" s="79"/>
      <c r="AE13" s="77">
        <v>138</v>
      </c>
      <c r="AF13" s="78"/>
      <c r="AG13" s="78"/>
      <c r="AH13" s="79"/>
      <c r="AI13" s="78">
        <v>140</v>
      </c>
      <c r="AJ13" s="78"/>
      <c r="AK13" s="78"/>
      <c r="AL13" s="79"/>
      <c r="AM13" s="80">
        <f t="shared" si="1"/>
        <v>278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1427</v>
      </c>
      <c r="AB14" s="78"/>
      <c r="AC14" s="78"/>
      <c r="AD14" s="79"/>
      <c r="AE14" s="77">
        <v>1397</v>
      </c>
      <c r="AF14" s="78"/>
      <c r="AG14" s="78"/>
      <c r="AH14" s="79"/>
      <c r="AI14" s="78">
        <v>1565</v>
      </c>
      <c r="AJ14" s="78"/>
      <c r="AK14" s="78"/>
      <c r="AL14" s="79"/>
      <c r="AM14" s="80">
        <f t="shared" si="1"/>
        <v>2962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255</v>
      </c>
      <c r="G15" s="78"/>
      <c r="H15" s="79"/>
      <c r="I15" s="77">
        <v>261</v>
      </c>
      <c r="J15" s="78"/>
      <c r="K15" s="79"/>
      <c r="L15" s="77">
        <v>298</v>
      </c>
      <c r="M15" s="78"/>
      <c r="N15" s="79"/>
      <c r="O15" s="77">
        <f t="shared" si="0"/>
        <v>559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7</v>
      </c>
      <c r="AB15" s="78"/>
      <c r="AC15" s="78"/>
      <c r="AD15" s="79"/>
      <c r="AE15" s="77">
        <v>3</v>
      </c>
      <c r="AF15" s="78"/>
      <c r="AG15" s="78"/>
      <c r="AH15" s="79"/>
      <c r="AI15" s="78">
        <v>10</v>
      </c>
      <c r="AJ15" s="78"/>
      <c r="AK15" s="78"/>
      <c r="AL15" s="79"/>
      <c r="AM15" s="80">
        <f t="shared" si="1"/>
        <v>13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247</v>
      </c>
      <c r="G16" s="78"/>
      <c r="H16" s="79"/>
      <c r="I16" s="77">
        <v>236</v>
      </c>
      <c r="J16" s="78"/>
      <c r="K16" s="79"/>
      <c r="L16" s="77">
        <v>264</v>
      </c>
      <c r="M16" s="78"/>
      <c r="N16" s="79"/>
      <c r="O16" s="77">
        <f t="shared" si="0"/>
        <v>500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56</v>
      </c>
      <c r="AB16" s="78"/>
      <c r="AC16" s="78"/>
      <c r="AD16" s="79"/>
      <c r="AE16" s="77">
        <v>46</v>
      </c>
      <c r="AF16" s="78"/>
      <c r="AG16" s="78"/>
      <c r="AH16" s="79"/>
      <c r="AI16" s="78">
        <v>59</v>
      </c>
      <c r="AJ16" s="78"/>
      <c r="AK16" s="78"/>
      <c r="AL16" s="79"/>
      <c r="AM16" s="80">
        <f t="shared" si="1"/>
        <v>105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112</v>
      </c>
      <c r="G17" s="78"/>
      <c r="H17" s="79"/>
      <c r="I17" s="77">
        <v>154</v>
      </c>
      <c r="J17" s="78"/>
      <c r="K17" s="79"/>
      <c r="L17" s="77">
        <v>173</v>
      </c>
      <c r="M17" s="78"/>
      <c r="N17" s="79"/>
      <c r="O17" s="77">
        <f t="shared" si="0"/>
        <v>327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261</v>
      </c>
      <c r="AB17" s="78"/>
      <c r="AC17" s="78"/>
      <c r="AD17" s="79"/>
      <c r="AE17" s="77">
        <v>231</v>
      </c>
      <c r="AF17" s="78"/>
      <c r="AG17" s="78"/>
      <c r="AH17" s="79"/>
      <c r="AI17" s="78">
        <v>277</v>
      </c>
      <c r="AJ17" s="78"/>
      <c r="AK17" s="78"/>
      <c r="AL17" s="79"/>
      <c r="AM17" s="80">
        <f t="shared" si="1"/>
        <v>508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149</v>
      </c>
      <c r="G18" s="78"/>
      <c r="H18" s="79"/>
      <c r="I18" s="77">
        <v>170</v>
      </c>
      <c r="J18" s="78"/>
      <c r="K18" s="79"/>
      <c r="L18" s="77">
        <v>193</v>
      </c>
      <c r="M18" s="78"/>
      <c r="N18" s="79"/>
      <c r="O18" s="77">
        <f t="shared" si="0"/>
        <v>363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246</v>
      </c>
      <c r="AB18" s="78"/>
      <c r="AC18" s="78"/>
      <c r="AD18" s="79"/>
      <c r="AE18" s="77">
        <v>202</v>
      </c>
      <c r="AF18" s="78"/>
      <c r="AG18" s="78"/>
      <c r="AH18" s="79"/>
      <c r="AI18" s="78">
        <v>214</v>
      </c>
      <c r="AJ18" s="78"/>
      <c r="AK18" s="78"/>
      <c r="AL18" s="79"/>
      <c r="AM18" s="80">
        <f t="shared" si="1"/>
        <v>416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154</v>
      </c>
      <c r="G19" s="78"/>
      <c r="H19" s="79"/>
      <c r="I19" s="77">
        <v>141</v>
      </c>
      <c r="J19" s="78"/>
      <c r="K19" s="79"/>
      <c r="L19" s="77">
        <v>165</v>
      </c>
      <c r="M19" s="78"/>
      <c r="N19" s="79"/>
      <c r="O19" s="77">
        <f t="shared" si="0"/>
        <v>306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77</v>
      </c>
      <c r="AB19" s="78"/>
      <c r="AC19" s="78"/>
      <c r="AD19" s="79"/>
      <c r="AE19" s="77">
        <v>54</v>
      </c>
      <c r="AF19" s="78"/>
      <c r="AG19" s="78"/>
      <c r="AH19" s="79"/>
      <c r="AI19" s="78">
        <v>70</v>
      </c>
      <c r="AJ19" s="78"/>
      <c r="AK19" s="78"/>
      <c r="AL19" s="79"/>
      <c r="AM19" s="80">
        <f t="shared" si="1"/>
        <v>124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77</v>
      </c>
      <c r="G20" s="78"/>
      <c r="H20" s="79"/>
      <c r="I20" s="77">
        <v>74</v>
      </c>
      <c r="J20" s="78"/>
      <c r="K20" s="79"/>
      <c r="L20" s="77">
        <v>71</v>
      </c>
      <c r="M20" s="78"/>
      <c r="N20" s="79"/>
      <c r="O20" s="77">
        <f t="shared" si="0"/>
        <v>145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120</v>
      </c>
      <c r="AB20" s="78"/>
      <c r="AC20" s="78"/>
      <c r="AD20" s="79"/>
      <c r="AE20" s="77">
        <v>104</v>
      </c>
      <c r="AF20" s="78"/>
      <c r="AG20" s="78"/>
      <c r="AH20" s="79"/>
      <c r="AI20" s="78">
        <v>136</v>
      </c>
      <c r="AJ20" s="78"/>
      <c r="AK20" s="78"/>
      <c r="AL20" s="79"/>
      <c r="AM20" s="80">
        <f t="shared" si="1"/>
        <v>240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73</v>
      </c>
      <c r="G21" s="78"/>
      <c r="H21" s="79"/>
      <c r="I21" s="77">
        <v>44</v>
      </c>
      <c r="J21" s="78"/>
      <c r="K21" s="79"/>
      <c r="L21" s="77">
        <v>65</v>
      </c>
      <c r="M21" s="78"/>
      <c r="N21" s="79"/>
      <c r="O21" s="77">
        <f t="shared" si="0"/>
        <v>109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127</v>
      </c>
      <c r="AB21" s="78"/>
      <c r="AC21" s="78"/>
      <c r="AD21" s="79"/>
      <c r="AE21" s="77">
        <v>116</v>
      </c>
      <c r="AF21" s="78"/>
      <c r="AG21" s="78"/>
      <c r="AH21" s="79"/>
      <c r="AI21" s="78">
        <v>133</v>
      </c>
      <c r="AJ21" s="78"/>
      <c r="AK21" s="78"/>
      <c r="AL21" s="79"/>
      <c r="AM21" s="80">
        <f t="shared" si="1"/>
        <v>249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38</v>
      </c>
      <c r="J22" s="78"/>
      <c r="K22" s="79"/>
      <c r="L22" s="77">
        <v>43</v>
      </c>
      <c r="M22" s="78"/>
      <c r="N22" s="79"/>
      <c r="O22" s="77">
        <f t="shared" si="0"/>
        <v>81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255</v>
      </c>
      <c r="AB22" s="78"/>
      <c r="AC22" s="78"/>
      <c r="AD22" s="79"/>
      <c r="AE22" s="77">
        <v>265</v>
      </c>
      <c r="AF22" s="78"/>
      <c r="AG22" s="78"/>
      <c r="AH22" s="79"/>
      <c r="AI22" s="78">
        <v>317</v>
      </c>
      <c r="AJ22" s="78"/>
      <c r="AK22" s="78"/>
      <c r="AL22" s="79"/>
      <c r="AM22" s="80">
        <f t="shared" si="1"/>
        <v>582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194</v>
      </c>
      <c r="G23" s="78"/>
      <c r="H23" s="79"/>
      <c r="I23" s="77">
        <v>172</v>
      </c>
      <c r="J23" s="78"/>
      <c r="K23" s="79"/>
      <c r="L23" s="77">
        <v>196</v>
      </c>
      <c r="M23" s="78"/>
      <c r="N23" s="79"/>
      <c r="O23" s="77">
        <f t="shared" si="0"/>
        <v>368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15</v>
      </c>
      <c r="AB23" s="78"/>
      <c r="AC23" s="78"/>
      <c r="AD23" s="79"/>
      <c r="AE23" s="77">
        <v>10</v>
      </c>
      <c r="AF23" s="78"/>
      <c r="AG23" s="78"/>
      <c r="AH23" s="79"/>
      <c r="AI23" s="78">
        <v>16</v>
      </c>
      <c r="AJ23" s="78"/>
      <c r="AK23" s="78"/>
      <c r="AL23" s="79"/>
      <c r="AM23" s="80">
        <f t="shared" si="1"/>
        <v>26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224</v>
      </c>
      <c r="G24" s="78"/>
      <c r="H24" s="79"/>
      <c r="I24" s="77">
        <v>248</v>
      </c>
      <c r="J24" s="78"/>
      <c r="K24" s="79"/>
      <c r="L24" s="77">
        <v>250</v>
      </c>
      <c r="M24" s="78"/>
      <c r="N24" s="79"/>
      <c r="O24" s="77">
        <f t="shared" si="0"/>
        <v>498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163</v>
      </c>
      <c r="AB24" s="78"/>
      <c r="AC24" s="78"/>
      <c r="AD24" s="79"/>
      <c r="AE24" s="77">
        <v>153</v>
      </c>
      <c r="AF24" s="78"/>
      <c r="AG24" s="78"/>
      <c r="AH24" s="79"/>
      <c r="AI24" s="78">
        <v>155</v>
      </c>
      <c r="AJ24" s="78"/>
      <c r="AK24" s="78"/>
      <c r="AL24" s="79"/>
      <c r="AM24" s="80">
        <f t="shared" si="1"/>
        <v>308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195</v>
      </c>
      <c r="G25" s="78"/>
      <c r="H25" s="79"/>
      <c r="I25" s="77">
        <v>178</v>
      </c>
      <c r="J25" s="78"/>
      <c r="K25" s="79"/>
      <c r="L25" s="77">
        <v>199</v>
      </c>
      <c r="M25" s="78"/>
      <c r="N25" s="79"/>
      <c r="O25" s="77">
        <f t="shared" si="0"/>
        <v>377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233</v>
      </c>
      <c r="AB25" s="78"/>
      <c r="AC25" s="78"/>
      <c r="AD25" s="79"/>
      <c r="AE25" s="77">
        <v>188</v>
      </c>
      <c r="AF25" s="78"/>
      <c r="AG25" s="78"/>
      <c r="AH25" s="79"/>
      <c r="AI25" s="78">
        <v>195</v>
      </c>
      <c r="AJ25" s="78"/>
      <c r="AK25" s="78"/>
      <c r="AL25" s="79"/>
      <c r="AM25" s="80">
        <f t="shared" si="1"/>
        <v>383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178</v>
      </c>
      <c r="G26" s="78"/>
      <c r="H26" s="79"/>
      <c r="I26" s="77">
        <v>172</v>
      </c>
      <c r="J26" s="78"/>
      <c r="K26" s="79"/>
      <c r="L26" s="77">
        <v>204</v>
      </c>
      <c r="M26" s="78"/>
      <c r="N26" s="79"/>
      <c r="O26" s="77">
        <f t="shared" si="0"/>
        <v>376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160</v>
      </c>
      <c r="AB26" s="78"/>
      <c r="AC26" s="78"/>
      <c r="AD26" s="79"/>
      <c r="AE26" s="77">
        <v>146</v>
      </c>
      <c r="AF26" s="78"/>
      <c r="AG26" s="78"/>
      <c r="AH26" s="79"/>
      <c r="AI26" s="78">
        <v>165</v>
      </c>
      <c r="AJ26" s="78"/>
      <c r="AK26" s="78"/>
      <c r="AL26" s="79"/>
      <c r="AM26" s="80">
        <f t="shared" si="1"/>
        <v>311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145</v>
      </c>
      <c r="G27" s="78"/>
      <c r="H27" s="79"/>
      <c r="I27" s="77">
        <v>137</v>
      </c>
      <c r="J27" s="78"/>
      <c r="K27" s="79"/>
      <c r="L27" s="77">
        <v>165</v>
      </c>
      <c r="M27" s="78"/>
      <c r="N27" s="79"/>
      <c r="O27" s="77">
        <f t="shared" si="0"/>
        <v>302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188</v>
      </c>
      <c r="AB27" s="78"/>
      <c r="AC27" s="78"/>
      <c r="AD27" s="79"/>
      <c r="AE27" s="77">
        <v>163</v>
      </c>
      <c r="AF27" s="78"/>
      <c r="AG27" s="78"/>
      <c r="AH27" s="79"/>
      <c r="AI27" s="78">
        <v>137</v>
      </c>
      <c r="AJ27" s="78"/>
      <c r="AK27" s="78"/>
      <c r="AL27" s="79"/>
      <c r="AM27" s="80">
        <f t="shared" si="1"/>
        <v>300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53</v>
      </c>
      <c r="J28" s="78"/>
      <c r="K28" s="79"/>
      <c r="L28" s="77">
        <v>70</v>
      </c>
      <c r="M28" s="78"/>
      <c r="N28" s="79"/>
      <c r="O28" s="77">
        <f t="shared" si="0"/>
        <v>123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218</v>
      </c>
      <c r="AB28" s="78"/>
      <c r="AC28" s="78"/>
      <c r="AD28" s="79"/>
      <c r="AE28" s="77">
        <v>192</v>
      </c>
      <c r="AF28" s="78"/>
      <c r="AG28" s="78"/>
      <c r="AH28" s="79"/>
      <c r="AI28" s="78">
        <v>223</v>
      </c>
      <c r="AJ28" s="78"/>
      <c r="AK28" s="78"/>
      <c r="AL28" s="79"/>
      <c r="AM28" s="80">
        <f t="shared" si="1"/>
        <v>415</v>
      </c>
      <c r="AN28" s="80"/>
      <c r="AO28" s="80"/>
      <c r="AP28" s="80"/>
      <c r="AR28" s="56"/>
      <c r="AS28" s="56" t="s">
        <v>49</v>
      </c>
      <c r="AT28" s="56" t="s">
        <v>50</v>
      </c>
      <c r="AU28" s="56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85</v>
      </c>
      <c r="G29" s="78"/>
      <c r="H29" s="79"/>
      <c r="I29" s="77">
        <v>77</v>
      </c>
      <c r="J29" s="78"/>
      <c r="K29" s="79"/>
      <c r="L29" s="77">
        <v>98</v>
      </c>
      <c r="M29" s="78"/>
      <c r="N29" s="79"/>
      <c r="O29" s="77">
        <f t="shared" si="0"/>
        <v>175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223</v>
      </c>
      <c r="AB29" s="78"/>
      <c r="AC29" s="78"/>
      <c r="AD29" s="79"/>
      <c r="AE29" s="77">
        <v>242</v>
      </c>
      <c r="AF29" s="78"/>
      <c r="AG29" s="78"/>
      <c r="AH29" s="79"/>
      <c r="AI29" s="78">
        <v>188</v>
      </c>
      <c r="AJ29" s="78"/>
      <c r="AK29" s="78"/>
      <c r="AL29" s="79"/>
      <c r="AM29" s="80">
        <f t="shared" si="1"/>
        <v>430</v>
      </c>
      <c r="AN29" s="80"/>
      <c r="AO29" s="80"/>
      <c r="AP29" s="80"/>
      <c r="AR29" s="56" t="s">
        <v>1</v>
      </c>
      <c r="AS29" s="5">
        <f>AE31</f>
        <v>12478</v>
      </c>
      <c r="AT29" s="5">
        <v>4357</v>
      </c>
      <c r="AU29" s="6">
        <f>IF(OR(AS29=0,AT29=0),"",ROUNDDOWN(AT29/AS29,4))</f>
        <v>0.34910000000000002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1514</v>
      </c>
      <c r="G30" s="78"/>
      <c r="H30" s="79"/>
      <c r="I30" s="77">
        <v>1596</v>
      </c>
      <c r="J30" s="78"/>
      <c r="K30" s="79"/>
      <c r="L30" s="77">
        <v>1694</v>
      </c>
      <c r="M30" s="78"/>
      <c r="N30" s="79"/>
      <c r="O30" s="77">
        <f t="shared" si="0"/>
        <v>3290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43</v>
      </c>
      <c r="AB30" s="78"/>
      <c r="AC30" s="78"/>
      <c r="AD30" s="79"/>
      <c r="AE30" s="77">
        <v>46</v>
      </c>
      <c r="AF30" s="78"/>
      <c r="AG30" s="78"/>
      <c r="AH30" s="79"/>
      <c r="AI30" s="78">
        <v>50</v>
      </c>
      <c r="AJ30" s="78"/>
      <c r="AK30" s="78"/>
      <c r="AL30" s="79"/>
      <c r="AM30" s="80">
        <f t="shared" si="1"/>
        <v>96</v>
      </c>
      <c r="AN30" s="80"/>
      <c r="AO30" s="80"/>
      <c r="AP30" s="80"/>
      <c r="AR30" s="56" t="s">
        <v>3</v>
      </c>
      <c r="AS30" s="5">
        <f>AI31</f>
        <v>13680</v>
      </c>
      <c r="AT30" s="5">
        <v>5924</v>
      </c>
      <c r="AU30" s="6">
        <f>IF(OR(AS30=0,AT30=0),"",ROUNDDOWN(AT30/AS30,4))</f>
        <v>0.433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551</v>
      </c>
      <c r="G31" s="78"/>
      <c r="H31" s="79"/>
      <c r="I31" s="77">
        <v>586</v>
      </c>
      <c r="J31" s="78"/>
      <c r="K31" s="79"/>
      <c r="L31" s="77">
        <v>633</v>
      </c>
      <c r="M31" s="78"/>
      <c r="N31" s="79"/>
      <c r="O31" s="77">
        <f t="shared" si="0"/>
        <v>1219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12495</v>
      </c>
      <c r="AB31" s="78"/>
      <c r="AC31" s="78"/>
      <c r="AD31" s="79"/>
      <c r="AE31" s="77">
        <f>SUM(I8:K32,AE8:AH30)</f>
        <v>12478</v>
      </c>
      <c r="AF31" s="78"/>
      <c r="AG31" s="78"/>
      <c r="AH31" s="79"/>
      <c r="AI31" s="77">
        <f>SUM(L8:N32,AI8:AL30)</f>
        <v>13680</v>
      </c>
      <c r="AJ31" s="78"/>
      <c r="AK31" s="78"/>
      <c r="AL31" s="79"/>
      <c r="AM31" s="80">
        <f t="shared" si="1"/>
        <v>26158</v>
      </c>
      <c r="AN31" s="80"/>
      <c r="AO31" s="80"/>
      <c r="AP31" s="80"/>
      <c r="AR31" s="56" t="s">
        <v>4</v>
      </c>
      <c r="AS31" s="5">
        <f>AM31</f>
        <v>26158</v>
      </c>
      <c r="AT31" s="5">
        <f>AT29+AT30</f>
        <v>10281</v>
      </c>
      <c r="AU31" s="6">
        <f>IF(OR(AS31=0,AT31=0),"",ROUNDDOWN(AT31/AS31,4))</f>
        <v>0.39300000000000002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457</v>
      </c>
      <c r="G32" s="95"/>
      <c r="H32" s="96"/>
      <c r="I32" s="94">
        <v>444</v>
      </c>
      <c r="J32" s="95"/>
      <c r="K32" s="96"/>
      <c r="L32" s="94">
        <v>490</v>
      </c>
      <c r="M32" s="95"/>
      <c r="N32" s="96"/>
      <c r="O32" s="94">
        <f t="shared" si="0"/>
        <v>934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55" t="s">
        <v>59</v>
      </c>
      <c r="E34" s="88">
        <f>AM31-26230</f>
        <v>-72</v>
      </c>
      <c r="F34" s="88"/>
      <c r="G34" s="1" t="s">
        <v>2</v>
      </c>
      <c r="L34" s="1" t="s">
        <v>60</v>
      </c>
      <c r="O34" s="89">
        <f>AM31-26668</f>
        <v>-510</v>
      </c>
      <c r="P34" s="89"/>
      <c r="Q34" s="89"/>
      <c r="R34" s="89"/>
      <c r="S34" s="1" t="s">
        <v>2</v>
      </c>
      <c r="AG34" s="55" t="s">
        <v>61</v>
      </c>
      <c r="AH34" s="66">
        <f>AT31</f>
        <v>10281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55" t="s">
        <v>59</v>
      </c>
      <c r="E36" s="89">
        <f>AA31-12512</f>
        <v>-17</v>
      </c>
      <c r="F36" s="89"/>
      <c r="G36" s="1" t="s">
        <v>62</v>
      </c>
      <c r="L36" s="1" t="s">
        <v>60</v>
      </c>
      <c r="O36" s="89">
        <f>AA31-12611</f>
        <v>-116</v>
      </c>
      <c r="P36" s="89"/>
      <c r="Q36" s="89"/>
      <c r="R36" s="89"/>
      <c r="S36" s="1" t="s">
        <v>62</v>
      </c>
      <c r="Y36" s="1" t="s">
        <v>112</v>
      </c>
      <c r="AG36" s="55" t="s">
        <v>1</v>
      </c>
      <c r="AH36" s="66">
        <f>AT29</f>
        <v>4357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55"/>
    </row>
    <row r="38" spans="3:39" s="1" customFormat="1" ht="18.75" customHeight="1">
      <c r="C38" s="58" t="s">
        <v>64</v>
      </c>
      <c r="AG38" s="55" t="s">
        <v>3</v>
      </c>
      <c r="AH38" s="66">
        <f>AT30</f>
        <v>5924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55"/>
    </row>
    <row r="40" spans="3:39" s="1" customFormat="1" ht="18.75" customHeight="1">
      <c r="C40" s="8" t="s">
        <v>65</v>
      </c>
      <c r="AG40" s="55" t="s">
        <v>51</v>
      </c>
      <c r="AH40" s="97">
        <f>IF(OR(AH34=0,AM31=0),"",ROUNDDOWN(AH34/AM31*100,2))</f>
        <v>39.299999999999997</v>
      </c>
      <c r="AI40" s="97"/>
      <c r="AJ40" s="97"/>
      <c r="AK40" s="97"/>
      <c r="AL40" s="97"/>
      <c r="AM40" s="1" t="s">
        <v>111</v>
      </c>
    </row>
    <row r="42" spans="3:39" s="1" customFormat="1" ht="14.25">
      <c r="C42" s="13" t="s">
        <v>69</v>
      </c>
      <c r="D42" s="14"/>
      <c r="E42" s="14"/>
      <c r="F42" s="63">
        <v>10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42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B7:E7"/>
    <mergeCell ref="F7:H7"/>
    <mergeCell ref="I7:K7"/>
    <mergeCell ref="L7:N7"/>
    <mergeCell ref="O7:R7"/>
    <mergeCell ref="S7:Z7"/>
    <mergeCell ref="I4:K4"/>
    <mergeCell ref="L4:N4"/>
    <mergeCell ref="Q4:S4"/>
    <mergeCell ref="T4:W4"/>
    <mergeCell ref="AD5:AP5"/>
    <mergeCell ref="AA7:AD7"/>
    <mergeCell ref="W3:X3"/>
    <mergeCell ref="Z3:AC3"/>
    <mergeCell ref="AD3:AE3"/>
    <mergeCell ref="AE7:AH7"/>
    <mergeCell ref="AI7:AL7"/>
    <mergeCell ref="AM7:AP7"/>
    <mergeCell ref="AM8:AP8"/>
    <mergeCell ref="B9:E9"/>
    <mergeCell ref="F9:H9"/>
    <mergeCell ref="I9:K9"/>
    <mergeCell ref="L9:N9"/>
    <mergeCell ref="O9:R9"/>
    <mergeCell ref="S9:Z9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AA8:AD8"/>
    <mergeCell ref="AE8:AH8"/>
    <mergeCell ref="AI8:AL8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6:AP26"/>
    <mergeCell ref="B27:E27"/>
    <mergeCell ref="F27:H27"/>
    <mergeCell ref="I27:K27"/>
    <mergeCell ref="L27:N27"/>
    <mergeCell ref="O27:R27"/>
    <mergeCell ref="S27:Z27"/>
    <mergeCell ref="AA27:AD27"/>
    <mergeCell ref="AE27:AH27"/>
    <mergeCell ref="AI27:AL27"/>
    <mergeCell ref="AM27:AP27"/>
    <mergeCell ref="B26:E26"/>
    <mergeCell ref="F26:H26"/>
    <mergeCell ref="I26:K26"/>
    <mergeCell ref="L26:N26"/>
    <mergeCell ref="O26:R26"/>
    <mergeCell ref="S26:Z26"/>
    <mergeCell ref="AA26:AD26"/>
    <mergeCell ref="AE26:AH26"/>
    <mergeCell ref="AI26:AL26"/>
    <mergeCell ref="AM28:AP28"/>
    <mergeCell ref="B29:E29"/>
    <mergeCell ref="F29:H29"/>
    <mergeCell ref="I29:K29"/>
    <mergeCell ref="L29:N29"/>
    <mergeCell ref="O29:R29"/>
    <mergeCell ref="AM30:AP30"/>
    <mergeCell ref="S29:Z29"/>
    <mergeCell ref="AA29:AD29"/>
    <mergeCell ref="AE29:AH29"/>
    <mergeCell ref="AI29:AL29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I28:AL28"/>
    <mergeCell ref="B30:E30"/>
    <mergeCell ref="F30:H30"/>
    <mergeCell ref="I30:K30"/>
    <mergeCell ref="L30:N30"/>
    <mergeCell ref="O30:R30"/>
    <mergeCell ref="S30:Z30"/>
    <mergeCell ref="AA30:AD30"/>
    <mergeCell ref="AE30:AH30"/>
    <mergeCell ref="AI30:AL30"/>
    <mergeCell ref="S31:Z31"/>
    <mergeCell ref="AA31:AD31"/>
    <mergeCell ref="AE31:AH31"/>
    <mergeCell ref="AI31:AL31"/>
    <mergeCell ref="AM31:AP31"/>
    <mergeCell ref="B32:E32"/>
    <mergeCell ref="S32:Z32"/>
    <mergeCell ref="AA32:AD32"/>
    <mergeCell ref="AE32:AH32"/>
    <mergeCell ref="AI32:AL32"/>
    <mergeCell ref="B31:E31"/>
    <mergeCell ref="F31:H31"/>
    <mergeCell ref="I31:K31"/>
    <mergeCell ref="L31:N31"/>
    <mergeCell ref="O31:R31"/>
    <mergeCell ref="F32:H32"/>
    <mergeCell ref="I32:K32"/>
    <mergeCell ref="L32:N32"/>
    <mergeCell ref="O32:R32"/>
    <mergeCell ref="E36:F36"/>
    <mergeCell ref="O36:R36"/>
    <mergeCell ref="AH36:AL36"/>
    <mergeCell ref="AH38:AL38"/>
    <mergeCell ref="AH40:AL40"/>
    <mergeCell ref="F42:H42"/>
    <mergeCell ref="Q42:T42"/>
    <mergeCell ref="AM32:AP32"/>
    <mergeCell ref="E34:F34"/>
    <mergeCell ref="O34:R34"/>
    <mergeCell ref="AH34:AL34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42"/>
  <sheetViews>
    <sheetView tabSelected="1" workbookViewId="0">
      <selection activeCell="AT3" sqref="AT3"/>
    </sheetView>
  </sheetViews>
  <sheetFormatPr defaultRowHeight="13.5"/>
  <cols>
    <col min="1" max="1" width="0.75" style="1" customWidth="1"/>
    <col min="2" max="6" width="3.5" style="1" customWidth="1"/>
    <col min="7" max="8" width="1.75" style="1" customWidth="1"/>
    <col min="9" max="9" width="3.5" style="1" customWidth="1"/>
    <col min="10" max="11" width="1.75" style="1" customWidth="1"/>
    <col min="12" max="12" width="3.5" style="1" customWidth="1"/>
    <col min="13" max="26" width="1.75" style="1" customWidth="1"/>
    <col min="27" max="30" width="1.875" style="1" customWidth="1"/>
    <col min="31" max="42" width="1.75" style="1" customWidth="1"/>
    <col min="43" max="43" width="3.875" style="1" customWidth="1"/>
    <col min="44" max="44" width="5.125" style="59" customWidth="1"/>
    <col min="45" max="47" width="8.75" style="1" customWidth="1"/>
    <col min="48" max="16384" width="9" style="1"/>
  </cols>
  <sheetData>
    <row r="1" spans="2:44" ht="21" customHeight="1">
      <c r="B1" s="64" t="s">
        <v>66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2:44" ht="18.75" customHeight="1">
      <c r="AP2" s="2" t="s">
        <v>0</v>
      </c>
    </row>
    <row r="3" spans="2:44" ht="18.75" customHeight="1">
      <c r="B3" s="65" t="s">
        <v>72</v>
      </c>
      <c r="C3" s="65"/>
      <c r="D3" s="65"/>
      <c r="E3" s="65"/>
      <c r="F3" s="65"/>
      <c r="G3" s="60"/>
      <c r="H3" s="60"/>
      <c r="I3" s="66" t="s">
        <v>1</v>
      </c>
      <c r="J3" s="66"/>
      <c r="K3" s="66"/>
      <c r="L3" s="66">
        <v>12563</v>
      </c>
      <c r="M3" s="66"/>
      <c r="N3" s="66"/>
      <c r="O3" s="67" t="s">
        <v>2</v>
      </c>
      <c r="P3" s="67"/>
      <c r="Q3" s="67" t="s">
        <v>3</v>
      </c>
      <c r="R3" s="67"/>
      <c r="S3" s="66">
        <v>13863</v>
      </c>
      <c r="T3" s="66"/>
      <c r="U3" s="66"/>
      <c r="V3" s="66"/>
      <c r="W3" s="67" t="s">
        <v>2</v>
      </c>
      <c r="X3" s="67"/>
      <c r="Y3" s="59" t="s">
        <v>4</v>
      </c>
      <c r="Z3" s="66">
        <f>L3+S3</f>
        <v>26426</v>
      </c>
      <c r="AA3" s="66"/>
      <c r="AB3" s="66"/>
      <c r="AC3" s="66"/>
      <c r="AD3" s="67" t="s">
        <v>2</v>
      </c>
      <c r="AE3" s="67"/>
      <c r="AF3" s="4"/>
    </row>
    <row r="4" spans="2:44" ht="18.75" customHeight="1">
      <c r="D4" s="59"/>
      <c r="H4" s="7"/>
      <c r="I4" s="66" t="s">
        <v>62</v>
      </c>
      <c r="J4" s="66"/>
      <c r="K4" s="66"/>
      <c r="L4" s="66">
        <v>11204</v>
      </c>
      <c r="M4" s="66"/>
      <c r="N4" s="66"/>
      <c r="O4" s="61"/>
      <c r="P4" s="61"/>
      <c r="Q4" s="67" t="s">
        <v>63</v>
      </c>
      <c r="R4" s="67"/>
      <c r="S4" s="67"/>
      <c r="T4" s="68">
        <v>118.23</v>
      </c>
      <c r="U4" s="68"/>
      <c r="V4" s="68"/>
      <c r="W4" s="68"/>
      <c r="X4" s="61" t="s">
        <v>118</v>
      </c>
      <c r="Y4" s="61"/>
      <c r="Z4" s="61"/>
      <c r="AF4" s="4"/>
      <c r="AH4" s="59"/>
      <c r="AK4" s="60"/>
      <c r="AL4" s="59"/>
      <c r="AM4" s="61"/>
      <c r="AP4" s="60"/>
    </row>
    <row r="5" spans="2:44" ht="18.75" customHeight="1">
      <c r="Z5" s="59"/>
      <c r="AA5" s="59"/>
      <c r="AB5" s="59"/>
      <c r="AC5" s="59"/>
      <c r="AD5" s="66" t="s">
        <v>117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</row>
    <row r="6" spans="2:44" ht="6.75" customHeight="1"/>
    <row r="7" spans="2:44" s="3" customFormat="1" ht="22.5" customHeight="1">
      <c r="B7" s="69" t="s">
        <v>5</v>
      </c>
      <c r="C7" s="70"/>
      <c r="D7" s="70"/>
      <c r="E7" s="71"/>
      <c r="F7" s="69" t="s">
        <v>6</v>
      </c>
      <c r="G7" s="70"/>
      <c r="H7" s="71"/>
      <c r="I7" s="69" t="s">
        <v>1</v>
      </c>
      <c r="J7" s="70"/>
      <c r="K7" s="71"/>
      <c r="L7" s="69" t="s">
        <v>3</v>
      </c>
      <c r="M7" s="70"/>
      <c r="N7" s="71"/>
      <c r="O7" s="69" t="s">
        <v>4</v>
      </c>
      <c r="P7" s="70"/>
      <c r="Q7" s="70"/>
      <c r="R7" s="71"/>
      <c r="S7" s="69" t="s">
        <v>5</v>
      </c>
      <c r="T7" s="70"/>
      <c r="U7" s="70"/>
      <c r="V7" s="70"/>
      <c r="W7" s="70"/>
      <c r="X7" s="70"/>
      <c r="Y7" s="70"/>
      <c r="Z7" s="71"/>
      <c r="AA7" s="69" t="s">
        <v>6</v>
      </c>
      <c r="AB7" s="70"/>
      <c r="AC7" s="70"/>
      <c r="AD7" s="71"/>
      <c r="AE7" s="69" t="s">
        <v>1</v>
      </c>
      <c r="AF7" s="70"/>
      <c r="AG7" s="70"/>
      <c r="AH7" s="71"/>
      <c r="AI7" s="69" t="s">
        <v>3</v>
      </c>
      <c r="AJ7" s="70"/>
      <c r="AK7" s="70"/>
      <c r="AL7" s="71"/>
      <c r="AM7" s="72" t="s">
        <v>4</v>
      </c>
      <c r="AN7" s="72"/>
      <c r="AO7" s="72"/>
      <c r="AP7" s="72"/>
    </row>
    <row r="8" spans="2:44" s="4" customFormat="1" ht="22.5" customHeight="1">
      <c r="B8" s="74" t="s">
        <v>7</v>
      </c>
      <c r="C8" s="75"/>
      <c r="D8" s="75"/>
      <c r="E8" s="76"/>
      <c r="F8" s="81">
        <v>1719</v>
      </c>
      <c r="G8" s="82"/>
      <c r="H8" s="83"/>
      <c r="I8" s="81">
        <v>1800</v>
      </c>
      <c r="J8" s="82"/>
      <c r="K8" s="83"/>
      <c r="L8" s="81">
        <v>1982</v>
      </c>
      <c r="M8" s="82"/>
      <c r="N8" s="83"/>
      <c r="O8" s="81">
        <f t="shared" ref="O8:O32" si="0">I8+L8</f>
        <v>3782</v>
      </c>
      <c r="P8" s="82"/>
      <c r="Q8" s="82"/>
      <c r="R8" s="83"/>
      <c r="S8" s="84" t="s">
        <v>8</v>
      </c>
      <c r="T8" s="85"/>
      <c r="U8" s="85"/>
      <c r="V8" s="85"/>
      <c r="W8" s="85"/>
      <c r="X8" s="85"/>
      <c r="Y8" s="85"/>
      <c r="Z8" s="86"/>
      <c r="AA8" s="81">
        <v>481</v>
      </c>
      <c r="AB8" s="82"/>
      <c r="AC8" s="82"/>
      <c r="AD8" s="82"/>
      <c r="AE8" s="81">
        <v>531</v>
      </c>
      <c r="AF8" s="82"/>
      <c r="AG8" s="82"/>
      <c r="AH8" s="83"/>
      <c r="AI8" s="82">
        <v>590</v>
      </c>
      <c r="AJ8" s="82"/>
      <c r="AK8" s="82"/>
      <c r="AL8" s="83"/>
      <c r="AM8" s="73">
        <f t="shared" ref="AM8:AM31" si="1">AE8+AI8</f>
        <v>1121</v>
      </c>
      <c r="AN8" s="73"/>
      <c r="AO8" s="73"/>
      <c r="AP8" s="73"/>
      <c r="AR8" s="3"/>
    </row>
    <row r="9" spans="2:44" s="4" customFormat="1" ht="22.5" customHeight="1">
      <c r="B9" s="74" t="s">
        <v>9</v>
      </c>
      <c r="C9" s="75"/>
      <c r="D9" s="75"/>
      <c r="E9" s="76"/>
      <c r="F9" s="77">
        <v>99</v>
      </c>
      <c r="G9" s="78"/>
      <c r="H9" s="79"/>
      <c r="I9" s="77">
        <v>92</v>
      </c>
      <c r="J9" s="78"/>
      <c r="K9" s="79"/>
      <c r="L9" s="77">
        <v>76</v>
      </c>
      <c r="M9" s="78"/>
      <c r="N9" s="79"/>
      <c r="O9" s="77">
        <f t="shared" si="0"/>
        <v>168</v>
      </c>
      <c r="P9" s="78"/>
      <c r="Q9" s="78"/>
      <c r="R9" s="79"/>
      <c r="S9" s="74" t="s">
        <v>10</v>
      </c>
      <c r="T9" s="75"/>
      <c r="U9" s="75"/>
      <c r="V9" s="75"/>
      <c r="W9" s="75"/>
      <c r="X9" s="75"/>
      <c r="Y9" s="75"/>
      <c r="Z9" s="76"/>
      <c r="AA9" s="77">
        <v>62</v>
      </c>
      <c r="AB9" s="78"/>
      <c r="AC9" s="78"/>
      <c r="AD9" s="79"/>
      <c r="AE9" s="77">
        <v>62</v>
      </c>
      <c r="AF9" s="78"/>
      <c r="AG9" s="78"/>
      <c r="AH9" s="79"/>
      <c r="AI9" s="78">
        <v>68</v>
      </c>
      <c r="AJ9" s="78"/>
      <c r="AK9" s="78"/>
      <c r="AL9" s="79"/>
      <c r="AM9" s="80">
        <f t="shared" si="1"/>
        <v>130</v>
      </c>
      <c r="AN9" s="80"/>
      <c r="AO9" s="80"/>
      <c r="AP9" s="80"/>
      <c r="AR9" s="3"/>
    </row>
    <row r="10" spans="2:44" s="4" customFormat="1" ht="22.5" customHeight="1">
      <c r="B10" s="74" t="s">
        <v>11</v>
      </c>
      <c r="C10" s="75"/>
      <c r="D10" s="75"/>
      <c r="E10" s="76"/>
      <c r="F10" s="77">
        <v>223</v>
      </c>
      <c r="G10" s="78"/>
      <c r="H10" s="79"/>
      <c r="I10" s="77">
        <v>201</v>
      </c>
      <c r="J10" s="78"/>
      <c r="K10" s="79"/>
      <c r="L10" s="77">
        <v>216</v>
      </c>
      <c r="M10" s="78"/>
      <c r="N10" s="79"/>
      <c r="O10" s="77">
        <f t="shared" si="0"/>
        <v>417</v>
      </c>
      <c r="P10" s="78"/>
      <c r="Q10" s="78"/>
      <c r="R10" s="79"/>
      <c r="S10" s="74" t="s">
        <v>12</v>
      </c>
      <c r="T10" s="75"/>
      <c r="U10" s="75"/>
      <c r="V10" s="75"/>
      <c r="W10" s="75"/>
      <c r="X10" s="75"/>
      <c r="Y10" s="75"/>
      <c r="Z10" s="76"/>
      <c r="AA10" s="77">
        <v>278</v>
      </c>
      <c r="AB10" s="78"/>
      <c r="AC10" s="78"/>
      <c r="AD10" s="79"/>
      <c r="AE10" s="77">
        <v>288</v>
      </c>
      <c r="AF10" s="78"/>
      <c r="AG10" s="78"/>
      <c r="AH10" s="79"/>
      <c r="AI10" s="78">
        <v>315</v>
      </c>
      <c r="AJ10" s="78"/>
      <c r="AK10" s="78"/>
      <c r="AL10" s="79"/>
      <c r="AM10" s="80">
        <f t="shared" si="1"/>
        <v>603</v>
      </c>
      <c r="AN10" s="80"/>
      <c r="AO10" s="80"/>
      <c r="AP10" s="80"/>
      <c r="AR10" s="3"/>
    </row>
    <row r="11" spans="2:44" s="4" customFormat="1" ht="22.5" customHeight="1">
      <c r="B11" s="74" t="s">
        <v>13</v>
      </c>
      <c r="C11" s="75"/>
      <c r="D11" s="75"/>
      <c r="E11" s="76"/>
      <c r="F11" s="77">
        <v>111</v>
      </c>
      <c r="G11" s="78"/>
      <c r="H11" s="79"/>
      <c r="I11" s="77">
        <v>105</v>
      </c>
      <c r="J11" s="78"/>
      <c r="K11" s="79"/>
      <c r="L11" s="77">
        <v>122</v>
      </c>
      <c r="M11" s="78"/>
      <c r="N11" s="79"/>
      <c r="O11" s="77">
        <f t="shared" si="0"/>
        <v>227</v>
      </c>
      <c r="P11" s="78"/>
      <c r="Q11" s="78"/>
      <c r="R11" s="79"/>
      <c r="S11" s="74" t="s">
        <v>14</v>
      </c>
      <c r="T11" s="75"/>
      <c r="U11" s="75"/>
      <c r="V11" s="75"/>
      <c r="W11" s="75"/>
      <c r="X11" s="75"/>
      <c r="Y11" s="75"/>
      <c r="Z11" s="76"/>
      <c r="AA11" s="77">
        <v>437</v>
      </c>
      <c r="AB11" s="78"/>
      <c r="AC11" s="78"/>
      <c r="AD11" s="79"/>
      <c r="AE11" s="77">
        <v>476</v>
      </c>
      <c r="AF11" s="78"/>
      <c r="AG11" s="78"/>
      <c r="AH11" s="79"/>
      <c r="AI11" s="78">
        <v>532</v>
      </c>
      <c r="AJ11" s="78"/>
      <c r="AK11" s="78"/>
      <c r="AL11" s="79"/>
      <c r="AM11" s="80">
        <f t="shared" si="1"/>
        <v>1008</v>
      </c>
      <c r="AN11" s="80"/>
      <c r="AO11" s="80"/>
      <c r="AP11" s="80"/>
      <c r="AR11" s="3"/>
    </row>
    <row r="12" spans="2:44" s="4" customFormat="1" ht="22.5" customHeight="1">
      <c r="B12" s="74" t="s">
        <v>15</v>
      </c>
      <c r="C12" s="75"/>
      <c r="D12" s="75"/>
      <c r="E12" s="76"/>
      <c r="F12" s="77">
        <v>153</v>
      </c>
      <c r="G12" s="78"/>
      <c r="H12" s="79"/>
      <c r="I12" s="77">
        <v>163</v>
      </c>
      <c r="J12" s="78"/>
      <c r="K12" s="79"/>
      <c r="L12" s="77">
        <v>158</v>
      </c>
      <c r="M12" s="78"/>
      <c r="N12" s="79"/>
      <c r="O12" s="77">
        <f t="shared" si="0"/>
        <v>321</v>
      </c>
      <c r="P12" s="78"/>
      <c r="Q12" s="78"/>
      <c r="R12" s="79"/>
      <c r="S12" s="74" t="s">
        <v>16</v>
      </c>
      <c r="T12" s="75"/>
      <c r="U12" s="75"/>
      <c r="V12" s="75"/>
      <c r="W12" s="75"/>
      <c r="X12" s="75"/>
      <c r="Y12" s="75"/>
      <c r="Z12" s="76"/>
      <c r="AA12" s="77">
        <v>173</v>
      </c>
      <c r="AB12" s="78"/>
      <c r="AC12" s="78"/>
      <c r="AD12" s="79"/>
      <c r="AE12" s="77">
        <v>176</v>
      </c>
      <c r="AF12" s="78"/>
      <c r="AG12" s="78"/>
      <c r="AH12" s="79"/>
      <c r="AI12" s="78">
        <v>200</v>
      </c>
      <c r="AJ12" s="78"/>
      <c r="AK12" s="78"/>
      <c r="AL12" s="79"/>
      <c r="AM12" s="80">
        <f t="shared" si="1"/>
        <v>376</v>
      </c>
      <c r="AN12" s="80"/>
      <c r="AO12" s="80"/>
      <c r="AP12" s="80"/>
      <c r="AR12" s="3"/>
    </row>
    <row r="13" spans="2:44" s="4" customFormat="1" ht="22.5" customHeight="1">
      <c r="B13" s="74" t="s">
        <v>17</v>
      </c>
      <c r="C13" s="75"/>
      <c r="D13" s="75"/>
      <c r="E13" s="76"/>
      <c r="F13" s="77">
        <v>95</v>
      </c>
      <c r="G13" s="78"/>
      <c r="H13" s="79"/>
      <c r="I13" s="77">
        <v>86</v>
      </c>
      <c r="J13" s="78"/>
      <c r="K13" s="79"/>
      <c r="L13" s="77">
        <v>91</v>
      </c>
      <c r="M13" s="78"/>
      <c r="N13" s="79"/>
      <c r="O13" s="77">
        <f t="shared" si="0"/>
        <v>177</v>
      </c>
      <c r="P13" s="78"/>
      <c r="Q13" s="78"/>
      <c r="R13" s="79"/>
      <c r="S13" s="74" t="s">
        <v>18</v>
      </c>
      <c r="T13" s="75"/>
      <c r="U13" s="75"/>
      <c r="V13" s="75"/>
      <c r="W13" s="75"/>
      <c r="X13" s="75"/>
      <c r="Y13" s="75"/>
      <c r="Z13" s="76"/>
      <c r="AA13" s="77">
        <v>133</v>
      </c>
      <c r="AB13" s="78"/>
      <c r="AC13" s="78"/>
      <c r="AD13" s="79"/>
      <c r="AE13" s="77">
        <v>136</v>
      </c>
      <c r="AF13" s="78"/>
      <c r="AG13" s="78"/>
      <c r="AH13" s="79"/>
      <c r="AI13" s="78">
        <v>135</v>
      </c>
      <c r="AJ13" s="78"/>
      <c r="AK13" s="78"/>
      <c r="AL13" s="79"/>
      <c r="AM13" s="80">
        <f t="shared" si="1"/>
        <v>271</v>
      </c>
      <c r="AN13" s="80"/>
      <c r="AO13" s="80"/>
      <c r="AP13" s="80"/>
      <c r="AR13" s="3"/>
    </row>
    <row r="14" spans="2:44" s="4" customFormat="1" ht="22.5" customHeight="1">
      <c r="B14" s="74" t="s">
        <v>19</v>
      </c>
      <c r="C14" s="75"/>
      <c r="D14" s="75"/>
      <c r="E14" s="76"/>
      <c r="F14" s="77">
        <v>7</v>
      </c>
      <c r="G14" s="78"/>
      <c r="H14" s="79"/>
      <c r="I14" s="77">
        <v>7</v>
      </c>
      <c r="J14" s="78"/>
      <c r="K14" s="79"/>
      <c r="L14" s="77">
        <v>4</v>
      </c>
      <c r="M14" s="78"/>
      <c r="N14" s="79"/>
      <c r="O14" s="77">
        <f t="shared" si="0"/>
        <v>11</v>
      </c>
      <c r="P14" s="78"/>
      <c r="Q14" s="78"/>
      <c r="R14" s="79"/>
      <c r="S14" s="74" t="s">
        <v>20</v>
      </c>
      <c r="T14" s="75"/>
      <c r="U14" s="75"/>
      <c r="V14" s="75"/>
      <c r="W14" s="75"/>
      <c r="X14" s="75"/>
      <c r="Y14" s="75"/>
      <c r="Z14" s="76"/>
      <c r="AA14" s="77">
        <v>1429</v>
      </c>
      <c r="AB14" s="78"/>
      <c r="AC14" s="78"/>
      <c r="AD14" s="79"/>
      <c r="AE14" s="77">
        <v>1387</v>
      </c>
      <c r="AF14" s="78"/>
      <c r="AG14" s="78"/>
      <c r="AH14" s="79"/>
      <c r="AI14" s="78">
        <v>1560</v>
      </c>
      <c r="AJ14" s="78"/>
      <c r="AK14" s="78"/>
      <c r="AL14" s="79"/>
      <c r="AM14" s="80">
        <f t="shared" si="1"/>
        <v>2947</v>
      </c>
      <c r="AN14" s="80"/>
      <c r="AO14" s="80"/>
      <c r="AP14" s="80"/>
      <c r="AR14" s="3"/>
    </row>
    <row r="15" spans="2:44" s="4" customFormat="1" ht="22.5" customHeight="1">
      <c r="B15" s="74" t="s">
        <v>21</v>
      </c>
      <c r="C15" s="75"/>
      <c r="D15" s="75"/>
      <c r="E15" s="76"/>
      <c r="F15" s="77">
        <v>255</v>
      </c>
      <c r="G15" s="78"/>
      <c r="H15" s="79"/>
      <c r="I15" s="77">
        <v>265</v>
      </c>
      <c r="J15" s="78"/>
      <c r="K15" s="79"/>
      <c r="L15" s="77">
        <v>295</v>
      </c>
      <c r="M15" s="78"/>
      <c r="N15" s="79"/>
      <c r="O15" s="77">
        <f t="shared" si="0"/>
        <v>560</v>
      </c>
      <c r="P15" s="78"/>
      <c r="Q15" s="78"/>
      <c r="R15" s="79"/>
      <c r="S15" s="74" t="s">
        <v>22</v>
      </c>
      <c r="T15" s="75"/>
      <c r="U15" s="75"/>
      <c r="V15" s="75"/>
      <c r="W15" s="75"/>
      <c r="X15" s="75"/>
      <c r="Y15" s="75"/>
      <c r="Z15" s="76"/>
      <c r="AA15" s="77">
        <v>7</v>
      </c>
      <c r="AB15" s="78"/>
      <c r="AC15" s="78"/>
      <c r="AD15" s="79"/>
      <c r="AE15" s="77">
        <v>3</v>
      </c>
      <c r="AF15" s="78"/>
      <c r="AG15" s="78"/>
      <c r="AH15" s="79"/>
      <c r="AI15" s="78">
        <v>10</v>
      </c>
      <c r="AJ15" s="78"/>
      <c r="AK15" s="78"/>
      <c r="AL15" s="79"/>
      <c r="AM15" s="80">
        <f t="shared" si="1"/>
        <v>13</v>
      </c>
      <c r="AN15" s="80"/>
      <c r="AO15" s="80"/>
      <c r="AP15" s="80"/>
      <c r="AR15" s="3"/>
    </row>
    <row r="16" spans="2:44" s="4" customFormat="1" ht="22.5" customHeight="1">
      <c r="B16" s="74" t="s">
        <v>23</v>
      </c>
      <c r="C16" s="75"/>
      <c r="D16" s="75"/>
      <c r="E16" s="76"/>
      <c r="F16" s="77">
        <v>248</v>
      </c>
      <c r="G16" s="78"/>
      <c r="H16" s="79"/>
      <c r="I16" s="77">
        <v>238</v>
      </c>
      <c r="J16" s="78"/>
      <c r="K16" s="79"/>
      <c r="L16" s="77">
        <v>264</v>
      </c>
      <c r="M16" s="78"/>
      <c r="N16" s="79"/>
      <c r="O16" s="77">
        <f t="shared" si="0"/>
        <v>502</v>
      </c>
      <c r="P16" s="78"/>
      <c r="Q16" s="78"/>
      <c r="R16" s="79"/>
      <c r="S16" s="74" t="s">
        <v>24</v>
      </c>
      <c r="T16" s="75"/>
      <c r="U16" s="75"/>
      <c r="V16" s="75"/>
      <c r="W16" s="75"/>
      <c r="X16" s="75"/>
      <c r="Y16" s="75"/>
      <c r="Z16" s="76"/>
      <c r="AA16" s="77">
        <v>55</v>
      </c>
      <c r="AB16" s="78"/>
      <c r="AC16" s="78"/>
      <c r="AD16" s="79"/>
      <c r="AE16" s="77">
        <v>46</v>
      </c>
      <c r="AF16" s="78"/>
      <c r="AG16" s="78"/>
      <c r="AH16" s="79"/>
      <c r="AI16" s="78">
        <v>58</v>
      </c>
      <c r="AJ16" s="78"/>
      <c r="AK16" s="78"/>
      <c r="AL16" s="79"/>
      <c r="AM16" s="80">
        <f t="shared" si="1"/>
        <v>104</v>
      </c>
      <c r="AN16" s="80"/>
      <c r="AO16" s="80"/>
      <c r="AP16" s="80"/>
      <c r="AR16" s="3"/>
    </row>
    <row r="17" spans="2:47" s="4" customFormat="1" ht="22.5" customHeight="1">
      <c r="B17" s="74" t="s">
        <v>25</v>
      </c>
      <c r="C17" s="75"/>
      <c r="D17" s="75"/>
      <c r="E17" s="76"/>
      <c r="F17" s="77">
        <v>112</v>
      </c>
      <c r="G17" s="78"/>
      <c r="H17" s="79"/>
      <c r="I17" s="77">
        <v>153</v>
      </c>
      <c r="J17" s="78"/>
      <c r="K17" s="79"/>
      <c r="L17" s="77">
        <v>171</v>
      </c>
      <c r="M17" s="78"/>
      <c r="N17" s="79"/>
      <c r="O17" s="77">
        <f t="shared" si="0"/>
        <v>324</v>
      </c>
      <c r="P17" s="78"/>
      <c r="Q17" s="78"/>
      <c r="R17" s="79"/>
      <c r="S17" s="74" t="s">
        <v>26</v>
      </c>
      <c r="T17" s="75"/>
      <c r="U17" s="75"/>
      <c r="V17" s="75"/>
      <c r="W17" s="75"/>
      <c r="X17" s="75"/>
      <c r="Y17" s="75"/>
      <c r="Z17" s="76"/>
      <c r="AA17" s="77">
        <v>260</v>
      </c>
      <c r="AB17" s="78"/>
      <c r="AC17" s="78"/>
      <c r="AD17" s="79"/>
      <c r="AE17" s="77">
        <v>232</v>
      </c>
      <c r="AF17" s="78"/>
      <c r="AG17" s="78"/>
      <c r="AH17" s="79"/>
      <c r="AI17" s="78">
        <v>278</v>
      </c>
      <c r="AJ17" s="78"/>
      <c r="AK17" s="78"/>
      <c r="AL17" s="79"/>
      <c r="AM17" s="80">
        <f t="shared" si="1"/>
        <v>510</v>
      </c>
      <c r="AN17" s="80"/>
      <c r="AO17" s="80"/>
      <c r="AP17" s="80"/>
      <c r="AR17" s="3"/>
    </row>
    <row r="18" spans="2:47" s="4" customFormat="1" ht="22.5" customHeight="1">
      <c r="B18" s="74" t="s">
        <v>27</v>
      </c>
      <c r="C18" s="75"/>
      <c r="D18" s="75"/>
      <c r="E18" s="76"/>
      <c r="F18" s="77">
        <v>150</v>
      </c>
      <c r="G18" s="78"/>
      <c r="H18" s="79"/>
      <c r="I18" s="77">
        <v>170</v>
      </c>
      <c r="J18" s="78"/>
      <c r="K18" s="79"/>
      <c r="L18" s="77">
        <v>194</v>
      </c>
      <c r="M18" s="78"/>
      <c r="N18" s="79"/>
      <c r="O18" s="77">
        <f t="shared" si="0"/>
        <v>364</v>
      </c>
      <c r="P18" s="78"/>
      <c r="Q18" s="78"/>
      <c r="R18" s="79"/>
      <c r="S18" s="74" t="s">
        <v>28</v>
      </c>
      <c r="T18" s="75"/>
      <c r="U18" s="75"/>
      <c r="V18" s="75"/>
      <c r="W18" s="75"/>
      <c r="X18" s="75"/>
      <c r="Y18" s="75"/>
      <c r="Z18" s="76"/>
      <c r="AA18" s="77">
        <v>246</v>
      </c>
      <c r="AB18" s="78"/>
      <c r="AC18" s="78"/>
      <c r="AD18" s="79"/>
      <c r="AE18" s="77">
        <v>206</v>
      </c>
      <c r="AF18" s="78"/>
      <c r="AG18" s="78"/>
      <c r="AH18" s="79"/>
      <c r="AI18" s="78">
        <v>213</v>
      </c>
      <c r="AJ18" s="78"/>
      <c r="AK18" s="78"/>
      <c r="AL18" s="79"/>
      <c r="AM18" s="80">
        <f t="shared" si="1"/>
        <v>419</v>
      </c>
      <c r="AN18" s="80"/>
      <c r="AO18" s="80"/>
      <c r="AP18" s="80"/>
      <c r="AR18" s="3"/>
    </row>
    <row r="19" spans="2:47" s="4" customFormat="1" ht="22.5" customHeight="1">
      <c r="B19" s="74" t="s">
        <v>29</v>
      </c>
      <c r="C19" s="75"/>
      <c r="D19" s="75"/>
      <c r="E19" s="76"/>
      <c r="F19" s="77">
        <v>154</v>
      </c>
      <c r="G19" s="78"/>
      <c r="H19" s="79"/>
      <c r="I19" s="77">
        <v>141</v>
      </c>
      <c r="J19" s="78"/>
      <c r="K19" s="79"/>
      <c r="L19" s="77">
        <v>165</v>
      </c>
      <c r="M19" s="78"/>
      <c r="N19" s="79"/>
      <c r="O19" s="77">
        <f t="shared" si="0"/>
        <v>306</v>
      </c>
      <c r="P19" s="78"/>
      <c r="Q19" s="78"/>
      <c r="R19" s="79"/>
      <c r="S19" s="74" t="s">
        <v>30</v>
      </c>
      <c r="T19" s="75"/>
      <c r="U19" s="75"/>
      <c r="V19" s="75"/>
      <c r="W19" s="75"/>
      <c r="X19" s="75"/>
      <c r="Y19" s="75"/>
      <c r="Z19" s="76"/>
      <c r="AA19" s="77">
        <v>76</v>
      </c>
      <c r="AB19" s="78"/>
      <c r="AC19" s="78"/>
      <c r="AD19" s="79"/>
      <c r="AE19" s="77">
        <v>53</v>
      </c>
      <c r="AF19" s="78"/>
      <c r="AG19" s="78"/>
      <c r="AH19" s="79"/>
      <c r="AI19" s="78">
        <v>69</v>
      </c>
      <c r="AJ19" s="78"/>
      <c r="AK19" s="78"/>
      <c r="AL19" s="79"/>
      <c r="AM19" s="80">
        <f t="shared" si="1"/>
        <v>122</v>
      </c>
      <c r="AN19" s="80"/>
      <c r="AO19" s="80"/>
      <c r="AP19" s="80"/>
      <c r="AR19" s="3"/>
    </row>
    <row r="20" spans="2:47" s="4" customFormat="1" ht="22.5" customHeight="1">
      <c r="B20" s="74" t="s">
        <v>31</v>
      </c>
      <c r="C20" s="75"/>
      <c r="D20" s="75"/>
      <c r="E20" s="76"/>
      <c r="F20" s="77">
        <v>76</v>
      </c>
      <c r="G20" s="78"/>
      <c r="H20" s="79"/>
      <c r="I20" s="77">
        <v>74</v>
      </c>
      <c r="J20" s="78"/>
      <c r="K20" s="79"/>
      <c r="L20" s="77">
        <v>70</v>
      </c>
      <c r="M20" s="78"/>
      <c r="N20" s="79"/>
      <c r="O20" s="77">
        <f t="shared" si="0"/>
        <v>144</v>
      </c>
      <c r="P20" s="78"/>
      <c r="Q20" s="78"/>
      <c r="R20" s="79"/>
      <c r="S20" s="74" t="s">
        <v>32</v>
      </c>
      <c r="T20" s="75"/>
      <c r="U20" s="75"/>
      <c r="V20" s="75"/>
      <c r="W20" s="75"/>
      <c r="X20" s="75"/>
      <c r="Y20" s="75"/>
      <c r="Z20" s="76"/>
      <c r="AA20" s="77">
        <v>119</v>
      </c>
      <c r="AB20" s="78"/>
      <c r="AC20" s="78"/>
      <c r="AD20" s="79"/>
      <c r="AE20" s="77">
        <v>104</v>
      </c>
      <c r="AF20" s="78"/>
      <c r="AG20" s="78"/>
      <c r="AH20" s="79"/>
      <c r="AI20" s="78">
        <v>135</v>
      </c>
      <c r="AJ20" s="78"/>
      <c r="AK20" s="78"/>
      <c r="AL20" s="79"/>
      <c r="AM20" s="80">
        <f t="shared" si="1"/>
        <v>239</v>
      </c>
      <c r="AN20" s="80"/>
      <c r="AO20" s="80"/>
      <c r="AP20" s="80"/>
      <c r="AR20" s="3"/>
    </row>
    <row r="21" spans="2:47" s="4" customFormat="1" ht="22.5" customHeight="1">
      <c r="B21" s="74" t="s">
        <v>33</v>
      </c>
      <c r="C21" s="75"/>
      <c r="D21" s="75"/>
      <c r="E21" s="76"/>
      <c r="F21" s="77">
        <v>74</v>
      </c>
      <c r="G21" s="78"/>
      <c r="H21" s="79"/>
      <c r="I21" s="77">
        <v>46</v>
      </c>
      <c r="J21" s="78"/>
      <c r="K21" s="79"/>
      <c r="L21" s="77">
        <v>68</v>
      </c>
      <c r="M21" s="78"/>
      <c r="N21" s="79"/>
      <c r="O21" s="77">
        <f t="shared" si="0"/>
        <v>114</v>
      </c>
      <c r="P21" s="78"/>
      <c r="Q21" s="78"/>
      <c r="R21" s="79"/>
      <c r="S21" s="74" t="s">
        <v>34</v>
      </c>
      <c r="T21" s="75"/>
      <c r="U21" s="75"/>
      <c r="V21" s="75"/>
      <c r="W21" s="75"/>
      <c r="X21" s="75"/>
      <c r="Y21" s="75"/>
      <c r="Z21" s="76"/>
      <c r="AA21" s="77">
        <v>125</v>
      </c>
      <c r="AB21" s="78"/>
      <c r="AC21" s="78"/>
      <c r="AD21" s="79"/>
      <c r="AE21" s="77">
        <v>114</v>
      </c>
      <c r="AF21" s="78"/>
      <c r="AG21" s="78"/>
      <c r="AH21" s="79"/>
      <c r="AI21" s="78">
        <v>132</v>
      </c>
      <c r="AJ21" s="78"/>
      <c r="AK21" s="78"/>
      <c r="AL21" s="79"/>
      <c r="AM21" s="80">
        <f t="shared" si="1"/>
        <v>246</v>
      </c>
      <c r="AN21" s="80"/>
      <c r="AO21" s="80"/>
      <c r="AP21" s="80"/>
      <c r="AR21" s="3"/>
    </row>
    <row r="22" spans="2:47" s="4" customFormat="1" ht="22.5" customHeight="1">
      <c r="B22" s="74" t="s">
        <v>35</v>
      </c>
      <c r="C22" s="75"/>
      <c r="D22" s="75"/>
      <c r="E22" s="76"/>
      <c r="F22" s="77">
        <v>41</v>
      </c>
      <c r="G22" s="78"/>
      <c r="H22" s="79"/>
      <c r="I22" s="77">
        <v>38</v>
      </c>
      <c r="J22" s="78"/>
      <c r="K22" s="79"/>
      <c r="L22" s="77">
        <v>43</v>
      </c>
      <c r="M22" s="78"/>
      <c r="N22" s="79"/>
      <c r="O22" s="77">
        <f t="shared" si="0"/>
        <v>81</v>
      </c>
      <c r="P22" s="78"/>
      <c r="Q22" s="78"/>
      <c r="R22" s="79"/>
      <c r="S22" s="74" t="s">
        <v>36</v>
      </c>
      <c r="T22" s="75"/>
      <c r="U22" s="75"/>
      <c r="V22" s="75"/>
      <c r="W22" s="75"/>
      <c r="X22" s="75"/>
      <c r="Y22" s="75"/>
      <c r="Z22" s="76"/>
      <c r="AA22" s="77">
        <v>254</v>
      </c>
      <c r="AB22" s="78"/>
      <c r="AC22" s="78"/>
      <c r="AD22" s="79"/>
      <c r="AE22" s="77">
        <v>262</v>
      </c>
      <c r="AF22" s="78"/>
      <c r="AG22" s="78"/>
      <c r="AH22" s="79"/>
      <c r="AI22" s="78">
        <v>313</v>
      </c>
      <c r="AJ22" s="78"/>
      <c r="AK22" s="78"/>
      <c r="AL22" s="79"/>
      <c r="AM22" s="80">
        <f t="shared" si="1"/>
        <v>575</v>
      </c>
      <c r="AN22" s="80"/>
      <c r="AO22" s="80"/>
      <c r="AP22" s="80"/>
      <c r="AR22" s="3"/>
    </row>
    <row r="23" spans="2:47" s="4" customFormat="1" ht="22.5" customHeight="1">
      <c r="B23" s="74" t="s">
        <v>37</v>
      </c>
      <c r="C23" s="75"/>
      <c r="D23" s="75"/>
      <c r="E23" s="76"/>
      <c r="F23" s="77">
        <v>193</v>
      </c>
      <c r="G23" s="78"/>
      <c r="H23" s="79"/>
      <c r="I23" s="77">
        <v>170</v>
      </c>
      <c r="J23" s="78"/>
      <c r="K23" s="79"/>
      <c r="L23" s="77">
        <v>195</v>
      </c>
      <c r="M23" s="78"/>
      <c r="N23" s="79"/>
      <c r="O23" s="77">
        <f t="shared" si="0"/>
        <v>365</v>
      </c>
      <c r="P23" s="78"/>
      <c r="Q23" s="78"/>
      <c r="R23" s="79"/>
      <c r="S23" s="74" t="s">
        <v>38</v>
      </c>
      <c r="T23" s="75"/>
      <c r="U23" s="75"/>
      <c r="V23" s="75"/>
      <c r="W23" s="75"/>
      <c r="X23" s="75"/>
      <c r="Y23" s="75"/>
      <c r="Z23" s="76"/>
      <c r="AA23" s="77">
        <v>30</v>
      </c>
      <c r="AB23" s="78"/>
      <c r="AC23" s="78"/>
      <c r="AD23" s="79"/>
      <c r="AE23" s="77">
        <v>20</v>
      </c>
      <c r="AF23" s="78"/>
      <c r="AG23" s="78"/>
      <c r="AH23" s="79"/>
      <c r="AI23" s="78">
        <v>21</v>
      </c>
      <c r="AJ23" s="78"/>
      <c r="AK23" s="78"/>
      <c r="AL23" s="79"/>
      <c r="AM23" s="80">
        <f t="shared" si="1"/>
        <v>41</v>
      </c>
      <c r="AN23" s="80"/>
      <c r="AO23" s="80"/>
      <c r="AP23" s="80"/>
      <c r="AR23" s="3"/>
    </row>
    <row r="24" spans="2:47" s="4" customFormat="1" ht="22.5" customHeight="1">
      <c r="B24" s="74" t="s">
        <v>39</v>
      </c>
      <c r="C24" s="75"/>
      <c r="D24" s="75"/>
      <c r="E24" s="76"/>
      <c r="F24" s="77">
        <v>220</v>
      </c>
      <c r="G24" s="78"/>
      <c r="H24" s="79"/>
      <c r="I24" s="77">
        <v>241</v>
      </c>
      <c r="J24" s="78"/>
      <c r="K24" s="79"/>
      <c r="L24" s="77">
        <v>247</v>
      </c>
      <c r="M24" s="78"/>
      <c r="N24" s="79"/>
      <c r="O24" s="77">
        <f t="shared" si="0"/>
        <v>488</v>
      </c>
      <c r="P24" s="78"/>
      <c r="Q24" s="78"/>
      <c r="R24" s="79"/>
      <c r="S24" s="74" t="s">
        <v>40</v>
      </c>
      <c r="T24" s="75"/>
      <c r="U24" s="75"/>
      <c r="V24" s="75"/>
      <c r="W24" s="75"/>
      <c r="X24" s="75"/>
      <c r="Y24" s="75"/>
      <c r="Z24" s="76"/>
      <c r="AA24" s="77">
        <v>160</v>
      </c>
      <c r="AB24" s="78"/>
      <c r="AC24" s="78"/>
      <c r="AD24" s="79"/>
      <c r="AE24" s="77">
        <v>147</v>
      </c>
      <c r="AF24" s="78"/>
      <c r="AG24" s="78"/>
      <c r="AH24" s="79"/>
      <c r="AI24" s="78">
        <v>152</v>
      </c>
      <c r="AJ24" s="78"/>
      <c r="AK24" s="78"/>
      <c r="AL24" s="79"/>
      <c r="AM24" s="80">
        <f t="shared" si="1"/>
        <v>299</v>
      </c>
      <c r="AN24" s="80"/>
      <c r="AO24" s="80"/>
      <c r="AP24" s="80"/>
      <c r="AR24" s="3"/>
    </row>
    <row r="25" spans="2:47" s="4" customFormat="1" ht="22.5" customHeight="1">
      <c r="B25" s="74" t="s">
        <v>41</v>
      </c>
      <c r="C25" s="75"/>
      <c r="D25" s="75"/>
      <c r="E25" s="76"/>
      <c r="F25" s="77">
        <v>194</v>
      </c>
      <c r="G25" s="78"/>
      <c r="H25" s="79"/>
      <c r="I25" s="77">
        <v>180</v>
      </c>
      <c r="J25" s="78"/>
      <c r="K25" s="79"/>
      <c r="L25" s="77">
        <v>200</v>
      </c>
      <c r="M25" s="78"/>
      <c r="N25" s="79"/>
      <c r="O25" s="77">
        <f t="shared" si="0"/>
        <v>380</v>
      </c>
      <c r="P25" s="78"/>
      <c r="Q25" s="78"/>
      <c r="R25" s="79"/>
      <c r="S25" s="74" t="s">
        <v>42</v>
      </c>
      <c r="T25" s="75"/>
      <c r="U25" s="75"/>
      <c r="V25" s="75"/>
      <c r="W25" s="75"/>
      <c r="X25" s="75"/>
      <c r="Y25" s="75"/>
      <c r="Z25" s="76"/>
      <c r="AA25" s="77">
        <v>233</v>
      </c>
      <c r="AB25" s="78"/>
      <c r="AC25" s="78"/>
      <c r="AD25" s="79"/>
      <c r="AE25" s="77">
        <v>188</v>
      </c>
      <c r="AF25" s="78"/>
      <c r="AG25" s="78"/>
      <c r="AH25" s="79"/>
      <c r="AI25" s="78">
        <v>194</v>
      </c>
      <c r="AJ25" s="78"/>
      <c r="AK25" s="78"/>
      <c r="AL25" s="79"/>
      <c r="AM25" s="80">
        <f t="shared" si="1"/>
        <v>382</v>
      </c>
      <c r="AN25" s="80"/>
      <c r="AO25" s="80"/>
      <c r="AP25" s="80"/>
      <c r="AR25" s="3"/>
    </row>
    <row r="26" spans="2:47" s="4" customFormat="1" ht="22.5" customHeight="1">
      <c r="B26" s="74" t="s">
        <v>43</v>
      </c>
      <c r="C26" s="75"/>
      <c r="D26" s="75"/>
      <c r="E26" s="76"/>
      <c r="F26" s="77">
        <v>177</v>
      </c>
      <c r="G26" s="78"/>
      <c r="H26" s="79"/>
      <c r="I26" s="77">
        <v>171</v>
      </c>
      <c r="J26" s="78"/>
      <c r="K26" s="79"/>
      <c r="L26" s="77">
        <v>200</v>
      </c>
      <c r="M26" s="78"/>
      <c r="N26" s="79"/>
      <c r="O26" s="77">
        <f t="shared" si="0"/>
        <v>371</v>
      </c>
      <c r="P26" s="78"/>
      <c r="Q26" s="78"/>
      <c r="R26" s="79"/>
      <c r="S26" s="74" t="s">
        <v>44</v>
      </c>
      <c r="T26" s="75"/>
      <c r="U26" s="75"/>
      <c r="V26" s="75"/>
      <c r="W26" s="75"/>
      <c r="X26" s="75"/>
      <c r="Y26" s="75"/>
      <c r="Z26" s="76"/>
      <c r="AA26" s="77">
        <v>158</v>
      </c>
      <c r="AB26" s="78"/>
      <c r="AC26" s="78"/>
      <c r="AD26" s="79"/>
      <c r="AE26" s="77">
        <v>142</v>
      </c>
      <c r="AF26" s="78"/>
      <c r="AG26" s="78"/>
      <c r="AH26" s="79"/>
      <c r="AI26" s="78">
        <v>165</v>
      </c>
      <c r="AJ26" s="78"/>
      <c r="AK26" s="78"/>
      <c r="AL26" s="79"/>
      <c r="AM26" s="80">
        <f t="shared" si="1"/>
        <v>307</v>
      </c>
      <c r="AN26" s="80"/>
      <c r="AO26" s="80"/>
      <c r="AP26" s="80"/>
      <c r="AR26" s="3"/>
    </row>
    <row r="27" spans="2:47" s="4" customFormat="1" ht="22.5" customHeight="1">
      <c r="B27" s="74" t="s">
        <v>45</v>
      </c>
      <c r="C27" s="75"/>
      <c r="D27" s="75"/>
      <c r="E27" s="76"/>
      <c r="F27" s="77">
        <v>144</v>
      </c>
      <c r="G27" s="78"/>
      <c r="H27" s="79"/>
      <c r="I27" s="77">
        <v>135</v>
      </c>
      <c r="J27" s="78"/>
      <c r="K27" s="79"/>
      <c r="L27" s="77">
        <v>167</v>
      </c>
      <c r="M27" s="78"/>
      <c r="N27" s="79"/>
      <c r="O27" s="77">
        <f t="shared" si="0"/>
        <v>302</v>
      </c>
      <c r="P27" s="78"/>
      <c r="Q27" s="78"/>
      <c r="R27" s="79"/>
      <c r="S27" s="74" t="s">
        <v>46</v>
      </c>
      <c r="T27" s="75"/>
      <c r="U27" s="75"/>
      <c r="V27" s="75"/>
      <c r="W27" s="75"/>
      <c r="X27" s="75"/>
      <c r="Y27" s="75"/>
      <c r="Z27" s="76"/>
      <c r="AA27" s="77">
        <v>188</v>
      </c>
      <c r="AB27" s="78"/>
      <c r="AC27" s="78"/>
      <c r="AD27" s="79"/>
      <c r="AE27" s="77">
        <v>163</v>
      </c>
      <c r="AF27" s="78"/>
      <c r="AG27" s="78"/>
      <c r="AH27" s="79"/>
      <c r="AI27" s="78">
        <v>137</v>
      </c>
      <c r="AJ27" s="78"/>
      <c r="AK27" s="78"/>
      <c r="AL27" s="79"/>
      <c r="AM27" s="80">
        <f t="shared" si="1"/>
        <v>300</v>
      </c>
      <c r="AN27" s="80"/>
      <c r="AO27" s="80"/>
      <c r="AP27" s="80"/>
      <c r="AR27" s="3"/>
    </row>
    <row r="28" spans="2:47" s="4" customFormat="1" ht="22.5" customHeight="1">
      <c r="B28" s="74" t="s">
        <v>47</v>
      </c>
      <c r="C28" s="75"/>
      <c r="D28" s="75"/>
      <c r="E28" s="76"/>
      <c r="F28" s="77">
        <v>63</v>
      </c>
      <c r="G28" s="78"/>
      <c r="H28" s="79"/>
      <c r="I28" s="77">
        <v>53</v>
      </c>
      <c r="J28" s="78"/>
      <c r="K28" s="79"/>
      <c r="L28" s="77">
        <v>70</v>
      </c>
      <c r="M28" s="78"/>
      <c r="N28" s="79"/>
      <c r="O28" s="77">
        <f t="shared" si="0"/>
        <v>123</v>
      </c>
      <c r="P28" s="78"/>
      <c r="Q28" s="78"/>
      <c r="R28" s="79"/>
      <c r="S28" s="74" t="s">
        <v>48</v>
      </c>
      <c r="T28" s="75"/>
      <c r="U28" s="75"/>
      <c r="V28" s="75"/>
      <c r="W28" s="75"/>
      <c r="X28" s="75"/>
      <c r="Y28" s="75"/>
      <c r="Z28" s="76"/>
      <c r="AA28" s="77">
        <v>218</v>
      </c>
      <c r="AB28" s="78"/>
      <c r="AC28" s="78"/>
      <c r="AD28" s="79"/>
      <c r="AE28" s="77">
        <v>191</v>
      </c>
      <c r="AF28" s="78"/>
      <c r="AG28" s="78"/>
      <c r="AH28" s="79"/>
      <c r="AI28" s="78">
        <v>221</v>
      </c>
      <c r="AJ28" s="78"/>
      <c r="AK28" s="78"/>
      <c r="AL28" s="79"/>
      <c r="AM28" s="80">
        <f t="shared" si="1"/>
        <v>412</v>
      </c>
      <c r="AN28" s="80"/>
      <c r="AO28" s="80"/>
      <c r="AP28" s="80"/>
      <c r="AR28" s="62"/>
      <c r="AS28" s="62" t="s">
        <v>49</v>
      </c>
      <c r="AT28" s="62" t="s">
        <v>50</v>
      </c>
      <c r="AU28" s="62" t="s">
        <v>51</v>
      </c>
    </row>
    <row r="29" spans="2:47" s="4" customFormat="1" ht="22.5" customHeight="1">
      <c r="B29" s="74" t="s">
        <v>52</v>
      </c>
      <c r="C29" s="75"/>
      <c r="D29" s="75"/>
      <c r="E29" s="76"/>
      <c r="F29" s="77">
        <v>84</v>
      </c>
      <c r="G29" s="78"/>
      <c r="H29" s="79"/>
      <c r="I29" s="77">
        <v>76</v>
      </c>
      <c r="J29" s="78"/>
      <c r="K29" s="79"/>
      <c r="L29" s="77">
        <v>94</v>
      </c>
      <c r="M29" s="78"/>
      <c r="N29" s="79"/>
      <c r="O29" s="77">
        <f t="shared" si="0"/>
        <v>170</v>
      </c>
      <c r="P29" s="78"/>
      <c r="Q29" s="78"/>
      <c r="R29" s="79"/>
      <c r="S29" s="74" t="s">
        <v>53</v>
      </c>
      <c r="T29" s="75"/>
      <c r="U29" s="75"/>
      <c r="V29" s="75"/>
      <c r="W29" s="75"/>
      <c r="X29" s="75"/>
      <c r="Y29" s="75"/>
      <c r="Z29" s="76"/>
      <c r="AA29" s="77">
        <v>221</v>
      </c>
      <c r="AB29" s="78"/>
      <c r="AC29" s="78"/>
      <c r="AD29" s="79"/>
      <c r="AE29" s="77">
        <v>239</v>
      </c>
      <c r="AF29" s="78"/>
      <c r="AG29" s="78"/>
      <c r="AH29" s="79"/>
      <c r="AI29" s="78">
        <v>186</v>
      </c>
      <c r="AJ29" s="78"/>
      <c r="AK29" s="78"/>
      <c r="AL29" s="79"/>
      <c r="AM29" s="80">
        <f t="shared" si="1"/>
        <v>425</v>
      </c>
      <c r="AN29" s="80"/>
      <c r="AO29" s="80"/>
      <c r="AP29" s="80"/>
      <c r="AR29" s="62" t="s">
        <v>1</v>
      </c>
      <c r="AS29" s="5">
        <f>AE31</f>
        <v>12415</v>
      </c>
      <c r="AT29" s="5">
        <v>4353</v>
      </c>
      <c r="AU29" s="6">
        <f>IF(OR(AS29=0,AT29=0),"",ROUNDDOWN(AT29/AS29,4))</f>
        <v>0.35060000000000002</v>
      </c>
    </row>
    <row r="30" spans="2:47" s="4" customFormat="1" ht="22.5" customHeight="1">
      <c r="B30" s="74" t="s">
        <v>54</v>
      </c>
      <c r="C30" s="75"/>
      <c r="D30" s="75"/>
      <c r="E30" s="76"/>
      <c r="F30" s="77">
        <v>1502</v>
      </c>
      <c r="G30" s="78"/>
      <c r="H30" s="79"/>
      <c r="I30" s="77">
        <v>1574</v>
      </c>
      <c r="J30" s="78"/>
      <c r="K30" s="79"/>
      <c r="L30" s="77">
        <v>1681</v>
      </c>
      <c r="M30" s="78"/>
      <c r="N30" s="79"/>
      <c r="O30" s="77">
        <f t="shared" si="0"/>
        <v>3255</v>
      </c>
      <c r="P30" s="78"/>
      <c r="Q30" s="78"/>
      <c r="R30" s="79"/>
      <c r="S30" s="74" t="s">
        <v>55</v>
      </c>
      <c r="T30" s="75"/>
      <c r="U30" s="75"/>
      <c r="V30" s="75"/>
      <c r="W30" s="75"/>
      <c r="X30" s="75"/>
      <c r="Y30" s="75"/>
      <c r="Z30" s="76"/>
      <c r="AA30" s="77">
        <v>43</v>
      </c>
      <c r="AB30" s="78"/>
      <c r="AC30" s="78"/>
      <c r="AD30" s="79"/>
      <c r="AE30" s="77">
        <v>45</v>
      </c>
      <c r="AF30" s="78"/>
      <c r="AG30" s="78"/>
      <c r="AH30" s="79"/>
      <c r="AI30" s="78">
        <v>49</v>
      </c>
      <c r="AJ30" s="78"/>
      <c r="AK30" s="78"/>
      <c r="AL30" s="79"/>
      <c r="AM30" s="80">
        <f t="shared" si="1"/>
        <v>94</v>
      </c>
      <c r="AN30" s="80"/>
      <c r="AO30" s="80"/>
      <c r="AP30" s="80"/>
      <c r="AR30" s="62" t="s">
        <v>3</v>
      </c>
      <c r="AS30" s="5">
        <f>AI31</f>
        <v>13623</v>
      </c>
      <c r="AT30" s="5">
        <v>5917</v>
      </c>
      <c r="AU30" s="6">
        <f>IF(OR(AS30=0,AT30=0),"",ROUNDDOWN(AT30/AS30,4))</f>
        <v>0.43430000000000002</v>
      </c>
    </row>
    <row r="31" spans="2:47" s="4" customFormat="1" ht="22.5" customHeight="1">
      <c r="B31" s="74" t="s">
        <v>56</v>
      </c>
      <c r="C31" s="75"/>
      <c r="D31" s="75"/>
      <c r="E31" s="76"/>
      <c r="F31" s="77">
        <v>548</v>
      </c>
      <c r="G31" s="78"/>
      <c r="H31" s="79"/>
      <c r="I31" s="77">
        <v>584</v>
      </c>
      <c r="J31" s="78"/>
      <c r="K31" s="79"/>
      <c r="L31" s="77">
        <v>627</v>
      </c>
      <c r="M31" s="78"/>
      <c r="N31" s="79"/>
      <c r="O31" s="77">
        <f t="shared" si="0"/>
        <v>1211</v>
      </c>
      <c r="P31" s="78"/>
      <c r="Q31" s="78"/>
      <c r="R31" s="79"/>
      <c r="S31" s="74" t="s">
        <v>57</v>
      </c>
      <c r="T31" s="75"/>
      <c r="U31" s="75"/>
      <c r="V31" s="75"/>
      <c r="W31" s="75"/>
      <c r="X31" s="75"/>
      <c r="Y31" s="75"/>
      <c r="Z31" s="76"/>
      <c r="AA31" s="90">
        <f>SUM(F8:H32,AA8:AD30)</f>
        <v>12486</v>
      </c>
      <c r="AB31" s="78"/>
      <c r="AC31" s="78"/>
      <c r="AD31" s="79"/>
      <c r="AE31" s="77">
        <f>SUM(I8:K32,AE8:AH30)</f>
        <v>12415</v>
      </c>
      <c r="AF31" s="78"/>
      <c r="AG31" s="78"/>
      <c r="AH31" s="79"/>
      <c r="AI31" s="77">
        <f>SUM(L8:N32,AI8:AL30)</f>
        <v>13623</v>
      </c>
      <c r="AJ31" s="78"/>
      <c r="AK31" s="78"/>
      <c r="AL31" s="79"/>
      <c r="AM31" s="80">
        <f t="shared" si="1"/>
        <v>26038</v>
      </c>
      <c r="AN31" s="80"/>
      <c r="AO31" s="80"/>
      <c r="AP31" s="80"/>
      <c r="AR31" s="62" t="s">
        <v>4</v>
      </c>
      <c r="AS31" s="5">
        <f>AM31</f>
        <v>26038</v>
      </c>
      <c r="AT31" s="5">
        <f>AT29+AT30</f>
        <v>10270</v>
      </c>
      <c r="AU31" s="6">
        <f>IF(OR(AS31=0,AT31=0),"",ROUNDDOWN(AT31/AS31,4))</f>
        <v>0.39439999999999997</v>
      </c>
    </row>
    <row r="32" spans="2:47" s="4" customFormat="1" ht="22.5" customHeight="1">
      <c r="B32" s="91" t="s">
        <v>58</v>
      </c>
      <c r="C32" s="92"/>
      <c r="D32" s="92"/>
      <c r="E32" s="93"/>
      <c r="F32" s="94">
        <v>458</v>
      </c>
      <c r="G32" s="95"/>
      <c r="H32" s="96"/>
      <c r="I32" s="94">
        <v>441</v>
      </c>
      <c r="J32" s="95"/>
      <c r="K32" s="96"/>
      <c r="L32" s="94">
        <v>490</v>
      </c>
      <c r="M32" s="95"/>
      <c r="N32" s="96"/>
      <c r="O32" s="94">
        <f t="shared" si="0"/>
        <v>931</v>
      </c>
      <c r="P32" s="95"/>
      <c r="Q32" s="95"/>
      <c r="R32" s="96"/>
      <c r="S32" s="91"/>
      <c r="T32" s="92"/>
      <c r="U32" s="92"/>
      <c r="V32" s="92"/>
      <c r="W32" s="92"/>
      <c r="X32" s="92"/>
      <c r="Y32" s="92"/>
      <c r="Z32" s="93"/>
      <c r="AA32" s="94"/>
      <c r="AB32" s="95"/>
      <c r="AC32" s="95"/>
      <c r="AD32" s="96"/>
      <c r="AE32" s="94"/>
      <c r="AF32" s="95"/>
      <c r="AG32" s="95"/>
      <c r="AH32" s="96"/>
      <c r="AI32" s="87"/>
      <c r="AJ32" s="87"/>
      <c r="AK32" s="87"/>
      <c r="AL32" s="87"/>
      <c r="AM32" s="87"/>
      <c r="AN32" s="87"/>
      <c r="AO32" s="87"/>
      <c r="AP32" s="87"/>
      <c r="AR32" s="3"/>
    </row>
    <row r="33" spans="3:39" s="1" customFormat="1" ht="15.75" customHeight="1"/>
    <row r="34" spans="3:39" s="1" customFormat="1" ht="18.75" customHeight="1">
      <c r="D34" s="60" t="s">
        <v>59</v>
      </c>
      <c r="E34" s="88">
        <f>AM31-26158</f>
        <v>-120</v>
      </c>
      <c r="F34" s="88"/>
      <c r="G34" s="1" t="s">
        <v>2</v>
      </c>
      <c r="L34" s="1" t="s">
        <v>60</v>
      </c>
      <c r="O34" s="89">
        <f>AM31-26548</f>
        <v>-510</v>
      </c>
      <c r="P34" s="89"/>
      <c r="Q34" s="89"/>
      <c r="R34" s="89"/>
      <c r="S34" s="1" t="s">
        <v>2</v>
      </c>
      <c r="AG34" s="60" t="s">
        <v>61</v>
      </c>
      <c r="AH34" s="66">
        <f>AT31</f>
        <v>10270</v>
      </c>
      <c r="AI34" s="66"/>
      <c r="AJ34" s="66"/>
      <c r="AK34" s="66"/>
      <c r="AL34" s="66"/>
      <c r="AM34" s="1" t="s">
        <v>2</v>
      </c>
    </row>
    <row r="35" spans="3:39" s="1" customFormat="1" ht="6" customHeight="1"/>
    <row r="36" spans="3:39" s="1" customFormat="1" ht="18.75" customHeight="1">
      <c r="D36" s="60" t="s">
        <v>59</v>
      </c>
      <c r="E36" s="89">
        <f>AA31-12495</f>
        <v>-9</v>
      </c>
      <c r="F36" s="89"/>
      <c r="G36" s="1" t="s">
        <v>62</v>
      </c>
      <c r="L36" s="1" t="s">
        <v>60</v>
      </c>
      <c r="O36" s="89">
        <f>AA31-12589</f>
        <v>-103</v>
      </c>
      <c r="P36" s="89"/>
      <c r="Q36" s="89"/>
      <c r="R36" s="89"/>
      <c r="S36" s="1" t="s">
        <v>62</v>
      </c>
      <c r="Y36" s="1" t="s">
        <v>116</v>
      </c>
      <c r="AG36" s="60" t="s">
        <v>1</v>
      </c>
      <c r="AH36" s="66">
        <f>AT29</f>
        <v>4353</v>
      </c>
      <c r="AI36" s="66"/>
      <c r="AJ36" s="66"/>
      <c r="AK36" s="66"/>
      <c r="AL36" s="66"/>
      <c r="AM36" s="1" t="s">
        <v>2</v>
      </c>
    </row>
    <row r="37" spans="3:39" s="1" customFormat="1" ht="6" customHeight="1">
      <c r="AG37" s="60"/>
    </row>
    <row r="38" spans="3:39" s="1" customFormat="1" ht="18.75" customHeight="1">
      <c r="C38" s="61" t="s">
        <v>64</v>
      </c>
      <c r="AG38" s="60" t="s">
        <v>3</v>
      </c>
      <c r="AH38" s="66">
        <f>AT30</f>
        <v>5917</v>
      </c>
      <c r="AI38" s="66"/>
      <c r="AJ38" s="66"/>
      <c r="AK38" s="66"/>
      <c r="AL38" s="66"/>
      <c r="AM38" s="1" t="s">
        <v>2</v>
      </c>
    </row>
    <row r="39" spans="3:39" s="1" customFormat="1" ht="6" customHeight="1">
      <c r="AG39" s="60"/>
    </row>
    <row r="40" spans="3:39" s="1" customFormat="1" ht="18.75" customHeight="1">
      <c r="C40" s="8" t="s">
        <v>65</v>
      </c>
      <c r="AG40" s="60" t="s">
        <v>51</v>
      </c>
      <c r="AH40" s="97">
        <f>IF(OR(AH34=0,AM31=0),"",ROUNDDOWN(AH34/AM31*100,2))</f>
        <v>39.44</v>
      </c>
      <c r="AI40" s="97"/>
      <c r="AJ40" s="97"/>
      <c r="AK40" s="97"/>
      <c r="AL40" s="97"/>
      <c r="AM40" s="1" t="s">
        <v>115</v>
      </c>
    </row>
    <row r="42" spans="3:39" s="1" customFormat="1" ht="14.25">
      <c r="C42" s="13" t="s">
        <v>69</v>
      </c>
      <c r="D42" s="14"/>
      <c r="E42" s="14"/>
      <c r="F42" s="63">
        <v>11</v>
      </c>
      <c r="G42" s="63"/>
      <c r="H42" s="63"/>
      <c r="I42" s="14" t="s">
        <v>2</v>
      </c>
      <c r="J42" s="14"/>
      <c r="K42" s="14"/>
      <c r="L42" s="13" t="s">
        <v>70</v>
      </c>
      <c r="M42" s="14"/>
      <c r="N42" s="14"/>
      <c r="O42" s="14"/>
      <c r="P42" s="14"/>
      <c r="Q42" s="63">
        <v>48</v>
      </c>
      <c r="R42" s="63"/>
      <c r="S42" s="63"/>
      <c r="T42" s="63"/>
      <c r="U42" s="14" t="s">
        <v>2</v>
      </c>
      <c r="V42" s="14"/>
    </row>
  </sheetData>
  <mergeCells count="285">
    <mergeCell ref="B1:AP1"/>
    <mergeCell ref="B3:F3"/>
    <mergeCell ref="I3:K3"/>
    <mergeCell ref="L3:N3"/>
    <mergeCell ref="O3:P3"/>
    <mergeCell ref="Q3:R3"/>
    <mergeCell ref="S3:V3"/>
    <mergeCell ref="W3:X3"/>
    <mergeCell ref="Z3:AC3"/>
    <mergeCell ref="AD3:AE3"/>
    <mergeCell ref="I4:K4"/>
    <mergeCell ref="L4:N4"/>
    <mergeCell ref="Q4:S4"/>
    <mergeCell ref="T4:W4"/>
    <mergeCell ref="AD5:AP5"/>
    <mergeCell ref="B7:E7"/>
    <mergeCell ref="F7:H7"/>
    <mergeCell ref="I7:K7"/>
    <mergeCell ref="L7:N7"/>
    <mergeCell ref="O7:R7"/>
    <mergeCell ref="S7:Z7"/>
    <mergeCell ref="AA7:AD7"/>
    <mergeCell ref="AE7:AH7"/>
    <mergeCell ref="AI7:AL7"/>
    <mergeCell ref="AM7:AP7"/>
    <mergeCell ref="AM8:AP8"/>
    <mergeCell ref="AA8:AD8"/>
    <mergeCell ref="AE8:AH8"/>
    <mergeCell ref="AI8:AL8"/>
    <mergeCell ref="AA9:AD9"/>
    <mergeCell ref="AE9:AH9"/>
    <mergeCell ref="AI9:AL9"/>
    <mergeCell ref="AM9:AP9"/>
    <mergeCell ref="B8:E8"/>
    <mergeCell ref="F8:H8"/>
    <mergeCell ref="I8:K8"/>
    <mergeCell ref="L8:N8"/>
    <mergeCell ref="O8:R8"/>
    <mergeCell ref="S8:Z8"/>
    <mergeCell ref="B9:E9"/>
    <mergeCell ref="F9:H9"/>
    <mergeCell ref="I9:K9"/>
    <mergeCell ref="L9:N9"/>
    <mergeCell ref="O9:R9"/>
    <mergeCell ref="S9:Z9"/>
    <mergeCell ref="AM11:AP11"/>
    <mergeCell ref="B10:E10"/>
    <mergeCell ref="F10:H10"/>
    <mergeCell ref="I10:K10"/>
    <mergeCell ref="L10:N10"/>
    <mergeCell ref="O10:R10"/>
    <mergeCell ref="S10:Z10"/>
    <mergeCell ref="AA10:AD10"/>
    <mergeCell ref="AE10:AH10"/>
    <mergeCell ref="AI10:AL10"/>
    <mergeCell ref="AM10:AP10"/>
    <mergeCell ref="B11:E11"/>
    <mergeCell ref="F11:H11"/>
    <mergeCell ref="I11:K11"/>
    <mergeCell ref="L11:N11"/>
    <mergeCell ref="O11:R11"/>
    <mergeCell ref="S11:Z11"/>
    <mergeCell ref="AA11:AD11"/>
    <mergeCell ref="AE11:AH11"/>
    <mergeCell ref="AI11:AL11"/>
    <mergeCell ref="AM13:AP13"/>
    <mergeCell ref="B12:E12"/>
    <mergeCell ref="F12:H12"/>
    <mergeCell ref="I12:K12"/>
    <mergeCell ref="L12:N12"/>
    <mergeCell ref="O12:R12"/>
    <mergeCell ref="S12:Z12"/>
    <mergeCell ref="AA12:AD12"/>
    <mergeCell ref="AE12:AH12"/>
    <mergeCell ref="AI12:AL12"/>
    <mergeCell ref="AM12:AP12"/>
    <mergeCell ref="B13:E13"/>
    <mergeCell ref="F13:H13"/>
    <mergeCell ref="I13:K13"/>
    <mergeCell ref="L13:N13"/>
    <mergeCell ref="O13:R13"/>
    <mergeCell ref="S13:Z13"/>
    <mergeCell ref="AA13:AD13"/>
    <mergeCell ref="AE13:AH13"/>
    <mergeCell ref="AI13:AL13"/>
    <mergeCell ref="AM15:AP15"/>
    <mergeCell ref="B14:E14"/>
    <mergeCell ref="F14:H14"/>
    <mergeCell ref="I14:K14"/>
    <mergeCell ref="L14:N14"/>
    <mergeCell ref="O14:R14"/>
    <mergeCell ref="S14:Z14"/>
    <mergeCell ref="AA14:AD14"/>
    <mergeCell ref="AE14:AH14"/>
    <mergeCell ref="AI14:AL14"/>
    <mergeCell ref="AM14:AP14"/>
    <mergeCell ref="B15:E15"/>
    <mergeCell ref="F15:H15"/>
    <mergeCell ref="I15:K15"/>
    <mergeCell ref="L15:N15"/>
    <mergeCell ref="O15:R15"/>
    <mergeCell ref="S15:Z15"/>
    <mergeCell ref="AA15:AD15"/>
    <mergeCell ref="AE15:AH15"/>
    <mergeCell ref="AI15:AL15"/>
    <mergeCell ref="AM17:AP17"/>
    <mergeCell ref="B16:E16"/>
    <mergeCell ref="F16:H16"/>
    <mergeCell ref="I16:K16"/>
    <mergeCell ref="L16:N16"/>
    <mergeCell ref="O16:R16"/>
    <mergeCell ref="S16:Z16"/>
    <mergeCell ref="AA16:AD16"/>
    <mergeCell ref="AE16:AH16"/>
    <mergeCell ref="AI16:AL16"/>
    <mergeCell ref="AM16:AP16"/>
    <mergeCell ref="B17:E17"/>
    <mergeCell ref="F17:H17"/>
    <mergeCell ref="I17:K17"/>
    <mergeCell ref="L17:N17"/>
    <mergeCell ref="O17:R17"/>
    <mergeCell ref="S17:Z17"/>
    <mergeCell ref="AA17:AD17"/>
    <mergeCell ref="AE17:AH17"/>
    <mergeCell ref="AI17:AL17"/>
    <mergeCell ref="AM19:AP19"/>
    <mergeCell ref="B18:E18"/>
    <mergeCell ref="F18:H18"/>
    <mergeCell ref="I18:K18"/>
    <mergeCell ref="L18:N18"/>
    <mergeCell ref="O18:R18"/>
    <mergeCell ref="S18:Z18"/>
    <mergeCell ref="AA18:AD18"/>
    <mergeCell ref="AE18:AH18"/>
    <mergeCell ref="AI18:AL18"/>
    <mergeCell ref="AM18:AP18"/>
    <mergeCell ref="B19:E19"/>
    <mergeCell ref="F19:H19"/>
    <mergeCell ref="I19:K19"/>
    <mergeCell ref="L19:N19"/>
    <mergeCell ref="O19:R19"/>
    <mergeCell ref="S19:Z19"/>
    <mergeCell ref="AA19:AD19"/>
    <mergeCell ref="AE19:AH19"/>
    <mergeCell ref="AI19:AL19"/>
    <mergeCell ref="AM21:AP21"/>
    <mergeCell ref="B20:E20"/>
    <mergeCell ref="F20:H20"/>
    <mergeCell ref="I20:K20"/>
    <mergeCell ref="L20:N20"/>
    <mergeCell ref="O20:R20"/>
    <mergeCell ref="S20:Z20"/>
    <mergeCell ref="AA20:AD20"/>
    <mergeCell ref="AE20:AH20"/>
    <mergeCell ref="AI20:AL20"/>
    <mergeCell ref="AM20:AP20"/>
    <mergeCell ref="B21:E21"/>
    <mergeCell ref="F21:H21"/>
    <mergeCell ref="I21:K21"/>
    <mergeCell ref="L21:N21"/>
    <mergeCell ref="O21:R21"/>
    <mergeCell ref="S21:Z21"/>
    <mergeCell ref="AA21:AD21"/>
    <mergeCell ref="AE21:AH21"/>
    <mergeCell ref="AI21:AL21"/>
    <mergeCell ref="AM23:AP23"/>
    <mergeCell ref="B22:E22"/>
    <mergeCell ref="F22:H22"/>
    <mergeCell ref="I22:K22"/>
    <mergeCell ref="L22:N22"/>
    <mergeCell ref="O22:R22"/>
    <mergeCell ref="S22:Z22"/>
    <mergeCell ref="AA22:AD22"/>
    <mergeCell ref="AE22:AH22"/>
    <mergeCell ref="AI22:AL22"/>
    <mergeCell ref="AM22:AP22"/>
    <mergeCell ref="B23:E23"/>
    <mergeCell ref="F23:H23"/>
    <mergeCell ref="I23:K23"/>
    <mergeCell ref="L23:N23"/>
    <mergeCell ref="O23:R23"/>
    <mergeCell ref="S23:Z23"/>
    <mergeCell ref="AA23:AD23"/>
    <mergeCell ref="AE23:AH23"/>
    <mergeCell ref="AI23:AL23"/>
    <mergeCell ref="AM25:AP25"/>
    <mergeCell ref="B24:E24"/>
    <mergeCell ref="F24:H24"/>
    <mergeCell ref="I24:K24"/>
    <mergeCell ref="L24:N24"/>
    <mergeCell ref="O24:R24"/>
    <mergeCell ref="S24:Z24"/>
    <mergeCell ref="AA24:AD24"/>
    <mergeCell ref="AE24:AH24"/>
    <mergeCell ref="AI24:AL24"/>
    <mergeCell ref="AM24:AP24"/>
    <mergeCell ref="B25:E25"/>
    <mergeCell ref="F25:H25"/>
    <mergeCell ref="I25:K25"/>
    <mergeCell ref="L25:N25"/>
    <mergeCell ref="O25:R25"/>
    <mergeCell ref="S25:Z25"/>
    <mergeCell ref="AA25:AD25"/>
    <mergeCell ref="AE25:AH25"/>
    <mergeCell ref="AI25:AL25"/>
    <mergeCell ref="B26:E26"/>
    <mergeCell ref="F26:H26"/>
    <mergeCell ref="I26:K26"/>
    <mergeCell ref="L26:N26"/>
    <mergeCell ref="O26:R26"/>
    <mergeCell ref="S26:Z26"/>
    <mergeCell ref="AA26:AD26"/>
    <mergeCell ref="AE26:AH26"/>
    <mergeCell ref="AI28:AL28"/>
    <mergeCell ref="B27:E27"/>
    <mergeCell ref="F27:H27"/>
    <mergeCell ref="I27:K27"/>
    <mergeCell ref="L27:N27"/>
    <mergeCell ref="O27:R27"/>
    <mergeCell ref="S27:Z27"/>
    <mergeCell ref="AA27:AD27"/>
    <mergeCell ref="AE27:AH27"/>
    <mergeCell ref="AI29:AL29"/>
    <mergeCell ref="AI26:AL26"/>
    <mergeCell ref="O30:R30"/>
    <mergeCell ref="S30:Z30"/>
    <mergeCell ref="AA30:AD30"/>
    <mergeCell ref="AE30:AH30"/>
    <mergeCell ref="AI30:AL30"/>
    <mergeCell ref="AI27:AL27"/>
    <mergeCell ref="AM27:AP27"/>
    <mergeCell ref="AM26:AP26"/>
    <mergeCell ref="AM30:AP30"/>
    <mergeCell ref="B31:E31"/>
    <mergeCell ref="F31:H31"/>
    <mergeCell ref="I31:K31"/>
    <mergeCell ref="L31:N31"/>
    <mergeCell ref="O31:R31"/>
    <mergeCell ref="AM29:AP29"/>
    <mergeCell ref="B28:E28"/>
    <mergeCell ref="F28:H28"/>
    <mergeCell ref="I28:K28"/>
    <mergeCell ref="L28:N28"/>
    <mergeCell ref="O28:R28"/>
    <mergeCell ref="S28:Z28"/>
    <mergeCell ref="AA28:AD28"/>
    <mergeCell ref="AE28:AH28"/>
    <mergeCell ref="AM28:AP28"/>
    <mergeCell ref="B29:E29"/>
    <mergeCell ref="F29:H29"/>
    <mergeCell ref="I29:K29"/>
    <mergeCell ref="L29:N29"/>
    <mergeCell ref="O29:R29"/>
    <mergeCell ref="S29:Z29"/>
    <mergeCell ref="AA29:AD29"/>
    <mergeCell ref="AE29:AH29"/>
    <mergeCell ref="AM32:AP32"/>
    <mergeCell ref="E34:F34"/>
    <mergeCell ref="O34:R34"/>
    <mergeCell ref="AH34:AL34"/>
    <mergeCell ref="S31:Z31"/>
    <mergeCell ref="AA31:AD31"/>
    <mergeCell ref="AE31:AH31"/>
    <mergeCell ref="AI31:AL31"/>
    <mergeCell ref="AM31:AP31"/>
    <mergeCell ref="B32:E32"/>
    <mergeCell ref="F42:H42"/>
    <mergeCell ref="Q42:T42"/>
    <mergeCell ref="F32:H32"/>
    <mergeCell ref="I32:K32"/>
    <mergeCell ref="L32:N32"/>
    <mergeCell ref="O32:R32"/>
    <mergeCell ref="B30:E30"/>
    <mergeCell ref="F30:H30"/>
    <mergeCell ref="I30:K30"/>
    <mergeCell ref="L30:N30"/>
    <mergeCell ref="S32:Z32"/>
    <mergeCell ref="AA32:AD32"/>
    <mergeCell ref="AE32:AH32"/>
    <mergeCell ref="AI32:AL32"/>
    <mergeCell ref="E36:F36"/>
    <mergeCell ref="O36:R36"/>
    <mergeCell ref="AH36:AL36"/>
    <mergeCell ref="AH38:AL38"/>
    <mergeCell ref="AH40:AL40"/>
  </mergeCells>
  <phoneticPr fontId="11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Ｈ29.4</vt:lpstr>
      <vt:lpstr>Ｈ29.5</vt:lpstr>
      <vt:lpstr>Ｈ29.6</vt:lpstr>
      <vt:lpstr>Ｈ29.7</vt:lpstr>
      <vt:lpstr>Ｈ29.8</vt:lpstr>
      <vt:lpstr>Ｈ29.9</vt:lpstr>
      <vt:lpstr>Ｈ29.10</vt:lpstr>
      <vt:lpstr>Ｈ29.11</vt:lpstr>
      <vt:lpstr>Ｈ29.12</vt:lpstr>
      <vt:lpstr>Ｈ30.1 </vt:lpstr>
      <vt:lpstr>Ｈ30.2</vt:lpstr>
      <vt:lpstr>Ｈ30.3</vt:lpstr>
      <vt:lpstr>Ｈ29.10!Print_Area</vt:lpstr>
      <vt:lpstr>Ｈ29.11!Print_Area</vt:lpstr>
      <vt:lpstr>Ｈ29.12!Print_Area</vt:lpstr>
      <vt:lpstr>Ｈ29.4!Print_Area</vt:lpstr>
      <vt:lpstr>Ｈ29.5!Print_Area</vt:lpstr>
      <vt:lpstr>Ｈ29.6!Print_Area</vt:lpstr>
      <vt:lpstr>Ｈ29.7!Print_Area</vt:lpstr>
      <vt:lpstr>Ｈ29.8!Print_Area</vt:lpstr>
      <vt:lpstr>Ｈ29.9!Print_Area</vt:lpstr>
      <vt:lpstr>'Ｈ30.1 '!Print_Area</vt:lpstr>
      <vt:lpstr>Ｈ30.2!Print_Area</vt:lpstr>
      <vt:lpstr>Ｈ30.3!Print_Area</vt:lpstr>
    </vt:vector>
  </TitlesOfParts>
  <Company>竹原市　市民生活課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PC0801</dc:creator>
  <cp:lastModifiedBy>竹原市</cp:lastModifiedBy>
  <cp:lastPrinted>2017-03-02T07:52:04Z</cp:lastPrinted>
  <dcterms:created xsi:type="dcterms:W3CDTF">2006-05-10T06:46:45Z</dcterms:created>
  <dcterms:modified xsi:type="dcterms:W3CDTF">2018-04-11T06:22:18Z</dcterms:modified>
</cp:coreProperties>
</file>