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05" yWindow="3210" windowWidth="16110" windowHeight="8130" tabRatio="902" firstSheet="3" activeTab="11"/>
  </bookViews>
  <sheets>
    <sheet name="Ｈ27.4" sheetId="61" r:id="rId1"/>
    <sheet name="Ｈ27.5" sheetId="63" r:id="rId2"/>
    <sheet name="Ｈ27.6" sheetId="65" r:id="rId3"/>
    <sheet name="Ｈ27.7" sheetId="67" r:id="rId4"/>
    <sheet name="Ｈ27.8" sheetId="69" r:id="rId5"/>
    <sheet name="Ｈ27.9" sheetId="71" r:id="rId6"/>
    <sheet name="Ｈ27.10" sheetId="72" r:id="rId7"/>
    <sheet name="Ｈ27.11" sheetId="73" r:id="rId8"/>
    <sheet name="Ｈ27.12" sheetId="74" r:id="rId9"/>
    <sheet name="Ｈ28.1" sheetId="75" r:id="rId10"/>
    <sheet name="Ｈ28.2" sheetId="76" r:id="rId11"/>
    <sheet name="Ｈ28.3" sheetId="77" r:id="rId12"/>
  </sheets>
  <externalReferences>
    <externalReference r:id="rId13"/>
  </externalReferences>
  <definedNames>
    <definedName name="_xlnm.Print_Area" localSheetId="6">Ｈ27.10!$A$1:$AP$44</definedName>
    <definedName name="_xlnm.Print_Area" localSheetId="7">Ｈ27.11!$A$1:$AP$44</definedName>
    <definedName name="_xlnm.Print_Area" localSheetId="8">Ｈ27.12!$A$1:$AP$44</definedName>
    <definedName name="_xlnm.Print_Area" localSheetId="0">Ｈ27.4!$A$1:$AQ$40</definedName>
    <definedName name="_xlnm.Print_Area" localSheetId="1">Ｈ27.5!$A$1:$AQ$40</definedName>
    <definedName name="_xlnm.Print_Area" localSheetId="2">Ｈ27.6!$A$1:$AP$44</definedName>
    <definedName name="_xlnm.Print_Area" localSheetId="3">Ｈ27.7!$A$1:$AP$44</definedName>
    <definedName name="_xlnm.Print_Area" localSheetId="4">Ｈ27.8!$A$1:$AP$44</definedName>
    <definedName name="_xlnm.Print_Area" localSheetId="5">Ｈ27.9!$A$1:$AP$44</definedName>
    <definedName name="_xlnm.Print_Area" localSheetId="9">Ｈ28.1!$A$1:$AP$44</definedName>
    <definedName name="_xlnm.Print_Area" localSheetId="10">Ｈ28.2!$A$1:$AP$44</definedName>
    <definedName name="_xlnm.Print_Area" localSheetId="11">Ｈ28.3!$A$1:$AP$44</definedName>
  </definedNames>
  <calcPr calcId="145621"/>
</workbook>
</file>

<file path=xl/calcChain.xml><?xml version="1.0" encoding="utf-8"?>
<calcChain xmlns="http://schemas.openxmlformats.org/spreadsheetml/2006/main">
  <c r="O8" i="77" l="1"/>
  <c r="AM8" i="77"/>
  <c r="O9" i="77"/>
  <c r="AM9" i="77"/>
  <c r="O10" i="77"/>
  <c r="AM10" i="77"/>
  <c r="O11" i="77"/>
  <c r="AM11" i="77"/>
  <c r="O12" i="77"/>
  <c r="AM12" i="77"/>
  <c r="O13" i="77"/>
  <c r="AM13" i="77"/>
  <c r="O14" i="77"/>
  <c r="AM14" i="77"/>
  <c r="O15" i="77"/>
  <c r="AM15" i="77"/>
  <c r="O16" i="77"/>
  <c r="AM16" i="77"/>
  <c r="O17" i="77"/>
  <c r="AM17" i="77"/>
  <c r="O18" i="77"/>
  <c r="AM18" i="77"/>
  <c r="O19" i="77"/>
  <c r="AM19" i="77"/>
  <c r="O20" i="77"/>
  <c r="AM20" i="77"/>
  <c r="O21" i="77"/>
  <c r="AM21" i="77"/>
  <c r="O22" i="77"/>
  <c r="AM22" i="77"/>
  <c r="O23" i="77"/>
  <c r="AM23" i="77"/>
  <c r="O24" i="77"/>
  <c r="AM24" i="77"/>
  <c r="O25" i="77"/>
  <c r="AM25" i="77"/>
  <c r="O26" i="77"/>
  <c r="AM26" i="77"/>
  <c r="O27" i="77"/>
  <c r="AM27" i="77"/>
  <c r="O28" i="77"/>
  <c r="AM28" i="77"/>
  <c r="O29" i="77"/>
  <c r="AM29" i="77"/>
  <c r="O30" i="77"/>
  <c r="AM30" i="77"/>
  <c r="O31" i="77"/>
  <c r="AA31" i="77"/>
  <c r="O36" i="77" s="1"/>
  <c r="AE31" i="77"/>
  <c r="AS29" i="77" s="1"/>
  <c r="AU29" i="77" s="1"/>
  <c r="AI31" i="77"/>
  <c r="AS30" i="77" s="1"/>
  <c r="AU30" i="77" s="1"/>
  <c r="AT31" i="77"/>
  <c r="O32" i="77"/>
  <c r="AH34" i="77"/>
  <c r="AH36" i="77"/>
  <c r="AH38" i="77"/>
  <c r="E36" i="77" l="1"/>
  <c r="AM31" i="77"/>
  <c r="O34" i="77" l="1"/>
  <c r="AS31" i="77"/>
  <c r="AU31" i="77" s="1"/>
  <c r="E34" i="77"/>
  <c r="AH40" i="77"/>
  <c r="AH38" i="76" l="1"/>
  <c r="AH36" i="76"/>
  <c r="O32" i="76"/>
  <c r="AT31" i="76"/>
  <c r="AH34" i="76" s="1"/>
  <c r="AH40" i="76" s="1"/>
  <c r="AI31" i="76"/>
  <c r="AE31" i="76"/>
  <c r="AM31" i="76" s="1"/>
  <c r="AA31" i="76"/>
  <c r="O31" i="76"/>
  <c r="AS30" i="76"/>
  <c r="AU30" i="76" s="1"/>
  <c r="AM30" i="76"/>
  <c r="O30" i="76"/>
  <c r="AS29" i="76"/>
  <c r="AU29" i="76" s="1"/>
  <c r="AM29" i="76"/>
  <c r="O29" i="76"/>
  <c r="AM28" i="76"/>
  <c r="O28" i="76"/>
  <c r="AM27" i="76"/>
  <c r="O27" i="76"/>
  <c r="AM26" i="76"/>
  <c r="O26" i="76"/>
  <c r="AM25" i="76"/>
  <c r="O25" i="76"/>
  <c r="AM24" i="76"/>
  <c r="O24" i="76"/>
  <c r="AM23" i="76"/>
  <c r="O23" i="76"/>
  <c r="AM22" i="76"/>
  <c r="O22" i="76"/>
  <c r="AM21" i="76"/>
  <c r="O21" i="76"/>
  <c r="AM20" i="76"/>
  <c r="O20" i="76"/>
  <c r="AM19" i="76"/>
  <c r="O19" i="76"/>
  <c r="AM18" i="76"/>
  <c r="O18" i="76"/>
  <c r="AM17" i="76"/>
  <c r="O17" i="76"/>
  <c r="AM16" i="76"/>
  <c r="O16" i="76"/>
  <c r="AM15" i="76"/>
  <c r="O15" i="76"/>
  <c r="AM14" i="76"/>
  <c r="O14" i="76"/>
  <c r="AM13" i="76"/>
  <c r="O13" i="76"/>
  <c r="AM12" i="76"/>
  <c r="O12" i="76"/>
  <c r="AM11" i="76"/>
  <c r="O11" i="76"/>
  <c r="AM10" i="76"/>
  <c r="O10" i="76"/>
  <c r="AM9" i="76"/>
  <c r="O9" i="76"/>
  <c r="AM8" i="76"/>
  <c r="O8" i="76"/>
  <c r="O34" i="76" l="1"/>
  <c r="AS31" i="76"/>
  <c r="AU31" i="76" s="1"/>
  <c r="O36" i="76"/>
  <c r="O8" i="75" l="1"/>
  <c r="AM8" i="75"/>
  <c r="O9" i="75"/>
  <c r="AM9" i="75"/>
  <c r="O10" i="75"/>
  <c r="AM10" i="75"/>
  <c r="O11" i="75"/>
  <c r="AM11" i="75"/>
  <c r="O12" i="75"/>
  <c r="AM12" i="75"/>
  <c r="O13" i="75"/>
  <c r="AM13" i="75"/>
  <c r="O14" i="75"/>
  <c r="AM14" i="75"/>
  <c r="O15" i="75"/>
  <c r="AM15" i="75"/>
  <c r="O16" i="75"/>
  <c r="AM16" i="75"/>
  <c r="O17" i="75"/>
  <c r="AM17" i="75"/>
  <c r="O18" i="75"/>
  <c r="AM18" i="75"/>
  <c r="O19" i="75"/>
  <c r="AM19" i="75"/>
  <c r="O20" i="75"/>
  <c r="AM20" i="75"/>
  <c r="O21" i="75"/>
  <c r="AM21" i="75"/>
  <c r="O22" i="75"/>
  <c r="AM22" i="75"/>
  <c r="O23" i="75"/>
  <c r="AM23" i="75"/>
  <c r="O24" i="75"/>
  <c r="AM24" i="75"/>
  <c r="O25" i="75"/>
  <c r="AM25" i="75"/>
  <c r="O26" i="75"/>
  <c r="AM26" i="75"/>
  <c r="O27" i="75"/>
  <c r="AM27" i="75"/>
  <c r="O28" i="75"/>
  <c r="AM28" i="75"/>
  <c r="O29" i="75"/>
  <c r="AM29" i="75"/>
  <c r="O30" i="75"/>
  <c r="AM30" i="75"/>
  <c r="O31" i="75"/>
  <c r="AA31" i="75"/>
  <c r="AE31" i="75"/>
  <c r="AS29" i="75" s="1"/>
  <c r="AU29" i="75" s="1"/>
  <c r="AI31" i="75"/>
  <c r="AS30" i="75" s="1"/>
  <c r="AU30" i="75" s="1"/>
  <c r="AT31" i="75"/>
  <c r="O32" i="75"/>
  <c r="AH34" i="75"/>
  <c r="AH36" i="75"/>
  <c r="AH38" i="75"/>
  <c r="O36" i="75" l="1"/>
  <c r="AM31" i="75"/>
  <c r="AS31" i="75" l="1"/>
  <c r="AU31" i="75" s="1"/>
  <c r="O34" i="75"/>
  <c r="AH40" i="75"/>
  <c r="O8" i="74" l="1"/>
  <c r="AM8" i="74"/>
  <c r="O9" i="74"/>
  <c r="AM9" i="74"/>
  <c r="O10" i="74"/>
  <c r="AM10" i="74"/>
  <c r="O11" i="74"/>
  <c r="AM11" i="74"/>
  <c r="O12" i="74"/>
  <c r="AM12" i="74"/>
  <c r="O13" i="74"/>
  <c r="AM13" i="74"/>
  <c r="O14" i="74"/>
  <c r="AM14" i="74"/>
  <c r="O15" i="74"/>
  <c r="AM15" i="74"/>
  <c r="O16" i="74"/>
  <c r="AM16" i="74"/>
  <c r="O17" i="74"/>
  <c r="AM17" i="74"/>
  <c r="O18" i="74"/>
  <c r="AM18" i="74"/>
  <c r="O19" i="74"/>
  <c r="AM19" i="74"/>
  <c r="O20" i="74"/>
  <c r="AM20" i="74"/>
  <c r="O21" i="74"/>
  <c r="AM21" i="74"/>
  <c r="O22" i="74"/>
  <c r="AM22" i="74"/>
  <c r="O23" i="74"/>
  <c r="AM23" i="74"/>
  <c r="O24" i="74"/>
  <c r="AM24" i="74"/>
  <c r="O25" i="74"/>
  <c r="AM25" i="74"/>
  <c r="O26" i="74"/>
  <c r="AM26" i="74"/>
  <c r="O27" i="74"/>
  <c r="AM27" i="74"/>
  <c r="O28" i="74"/>
  <c r="AM28" i="74"/>
  <c r="O29" i="74"/>
  <c r="AM29" i="74"/>
  <c r="O30" i="74"/>
  <c r="AM30" i="74"/>
  <c r="O31" i="74"/>
  <c r="AA31" i="74"/>
  <c r="AE31" i="74"/>
  <c r="AS29" i="74" s="1"/>
  <c r="AU29" i="74" s="1"/>
  <c r="AI31" i="74"/>
  <c r="AS30" i="74" s="1"/>
  <c r="AU30" i="74" s="1"/>
  <c r="AM31" i="74"/>
  <c r="O34" i="74" s="1"/>
  <c r="AT31" i="74"/>
  <c r="O32" i="74"/>
  <c r="AH34" i="74"/>
  <c r="O36" i="74"/>
  <c r="AH36" i="74"/>
  <c r="AH38" i="74"/>
  <c r="AH40" i="74"/>
  <c r="AS31" i="74" l="1"/>
  <c r="AU31" i="74" s="1"/>
  <c r="O8" i="73"/>
  <c r="AM8" i="73"/>
  <c r="O9" i="73"/>
  <c r="AM9" i="73"/>
  <c r="O10" i="73"/>
  <c r="AM10" i="73"/>
  <c r="O11" i="73"/>
  <c r="AM11" i="73"/>
  <c r="O12" i="73"/>
  <c r="AM12" i="73"/>
  <c r="O13" i="73"/>
  <c r="AM13" i="73"/>
  <c r="O14" i="73"/>
  <c r="AM14" i="73"/>
  <c r="O15" i="73"/>
  <c r="AM15" i="73"/>
  <c r="O16" i="73"/>
  <c r="AM16" i="73"/>
  <c r="O17" i="73"/>
  <c r="AM17" i="73"/>
  <c r="O18" i="73"/>
  <c r="AM18" i="73"/>
  <c r="O19" i="73"/>
  <c r="AM19" i="73"/>
  <c r="O20" i="73"/>
  <c r="AM20" i="73"/>
  <c r="O21" i="73"/>
  <c r="AM21" i="73"/>
  <c r="O22" i="73"/>
  <c r="AM22" i="73"/>
  <c r="O23" i="73"/>
  <c r="AM23" i="73"/>
  <c r="O24" i="73"/>
  <c r="AM24" i="73"/>
  <c r="O25" i="73"/>
  <c r="AM25" i="73"/>
  <c r="O26" i="73"/>
  <c r="AM26" i="73"/>
  <c r="O27" i="73"/>
  <c r="AM27" i="73"/>
  <c r="O28" i="73"/>
  <c r="AM28" i="73"/>
  <c r="O29" i="73"/>
  <c r="AM29" i="73"/>
  <c r="O30" i="73"/>
  <c r="AM30" i="73"/>
  <c r="O31" i="73"/>
  <c r="AA31" i="73"/>
  <c r="O36" i="73" s="1"/>
  <c r="AE31" i="73"/>
  <c r="AS29" i="73" s="1"/>
  <c r="AU29" i="73" s="1"/>
  <c r="AI31" i="73"/>
  <c r="AS30" i="73" s="1"/>
  <c r="AU30" i="73" s="1"/>
  <c r="AT31" i="73"/>
  <c r="AH34" i="73" s="1"/>
  <c r="O32" i="73"/>
  <c r="AH36" i="73"/>
  <c r="AH38" i="73"/>
  <c r="AH40" i="73" l="1"/>
  <c r="AM31" i="73"/>
  <c r="O8" i="72"/>
  <c r="AM8" i="72"/>
  <c r="O9" i="72"/>
  <c r="AM9" i="72"/>
  <c r="O10" i="72"/>
  <c r="AM10" i="72"/>
  <c r="O11" i="72"/>
  <c r="AM11" i="72"/>
  <c r="O12" i="72"/>
  <c r="AM12" i="72"/>
  <c r="O13" i="72"/>
  <c r="AM13" i="72"/>
  <c r="O14" i="72"/>
  <c r="AM14" i="72"/>
  <c r="O15" i="72"/>
  <c r="AM15" i="72"/>
  <c r="O16" i="72"/>
  <c r="AM16" i="72"/>
  <c r="O17" i="72"/>
  <c r="AM17" i="72"/>
  <c r="O18" i="72"/>
  <c r="AM18" i="72"/>
  <c r="O19" i="72"/>
  <c r="AM19" i="72"/>
  <c r="O20" i="72"/>
  <c r="AM20" i="72"/>
  <c r="O21" i="72"/>
  <c r="AM21" i="72"/>
  <c r="O22" i="72"/>
  <c r="AM22" i="72"/>
  <c r="O23" i="72"/>
  <c r="AM23" i="72"/>
  <c r="O24" i="72"/>
  <c r="AM24" i="72"/>
  <c r="O25" i="72"/>
  <c r="AM25" i="72"/>
  <c r="O26" i="72"/>
  <c r="AM26" i="72"/>
  <c r="O27" i="72"/>
  <c r="AM27" i="72"/>
  <c r="O28" i="72"/>
  <c r="AM28" i="72"/>
  <c r="O29" i="72"/>
  <c r="AM29" i="72"/>
  <c r="O30" i="72"/>
  <c r="AM30" i="72"/>
  <c r="O31" i="72"/>
  <c r="AA31" i="72"/>
  <c r="AE31" i="72"/>
  <c r="AM31" i="72" s="1"/>
  <c r="AI31" i="72"/>
  <c r="AS30" i="72" s="1"/>
  <c r="AU30" i="72" s="1"/>
  <c r="AT31" i="72"/>
  <c r="O32" i="72"/>
  <c r="AH34" i="72"/>
  <c r="AH40" i="72" s="1"/>
  <c r="AH36" i="72"/>
  <c r="AH38" i="72"/>
  <c r="O34" i="73" l="1"/>
  <c r="AS31" i="73"/>
  <c r="AU31" i="73" s="1"/>
  <c r="AS31" i="72"/>
  <c r="AU31" i="72" s="1"/>
  <c r="O34" i="72"/>
  <c r="AS29" i="72"/>
  <c r="AU29" i="72" s="1"/>
  <c r="O36" i="72"/>
  <c r="O36" i="71" l="1"/>
  <c r="O34" i="71"/>
  <c r="AH38" i="71" l="1"/>
  <c r="AH36" i="71"/>
  <c r="O32" i="71"/>
  <c r="AT31" i="71"/>
  <c r="AH34" i="71" s="1"/>
  <c r="AI31" i="71"/>
  <c r="AS30" i="71" s="1"/>
  <c r="AU30" i="71" s="1"/>
  <c r="AE31" i="71"/>
  <c r="AA31" i="71"/>
  <c r="O31" i="71"/>
  <c r="AM30" i="71"/>
  <c r="O30" i="71"/>
  <c r="AM29" i="71"/>
  <c r="O29" i="71"/>
  <c r="AM28" i="71"/>
  <c r="O28" i="71"/>
  <c r="AM27" i="71"/>
  <c r="O27" i="71"/>
  <c r="AM26" i="71"/>
  <c r="O26" i="71"/>
  <c r="AM25" i="71"/>
  <c r="O25" i="71"/>
  <c r="AM24" i="71"/>
  <c r="O24" i="71"/>
  <c r="AM23" i="71"/>
  <c r="O23" i="71"/>
  <c r="AM22" i="71"/>
  <c r="O22" i="71"/>
  <c r="AM21" i="71"/>
  <c r="O21" i="71"/>
  <c r="AM20" i="71"/>
  <c r="O20" i="71"/>
  <c r="AM19" i="71"/>
  <c r="O19" i="71"/>
  <c r="AM18" i="71"/>
  <c r="O18" i="71"/>
  <c r="AM17" i="71"/>
  <c r="O17" i="71"/>
  <c r="AM16" i="71"/>
  <c r="O16" i="71"/>
  <c r="AM15" i="71"/>
  <c r="O15" i="71"/>
  <c r="AM14" i="71"/>
  <c r="O14" i="71"/>
  <c r="AM13" i="71"/>
  <c r="O13" i="71"/>
  <c r="AM12" i="71"/>
  <c r="O12" i="71"/>
  <c r="AM11" i="71"/>
  <c r="O11" i="71"/>
  <c r="AM10" i="71"/>
  <c r="O10" i="71"/>
  <c r="AM9" i="71"/>
  <c r="O9" i="71"/>
  <c r="AM8" i="71"/>
  <c r="O8" i="71"/>
  <c r="AS29" i="71" l="1"/>
  <c r="AU29" i="71" s="1"/>
  <c r="E36" i="71"/>
  <c r="AM31" i="71"/>
  <c r="E34" i="71" s="1"/>
  <c r="O36" i="69"/>
  <c r="O34" i="69"/>
  <c r="E36" i="69"/>
  <c r="E34" i="69"/>
  <c r="AS31" i="71" l="1"/>
  <c r="AU31" i="71" s="1"/>
  <c r="AH40" i="71"/>
  <c r="AH38" i="69"/>
  <c r="AH36" i="69"/>
  <c r="O32" i="69"/>
  <c r="AT31" i="69"/>
  <c r="AH34" i="69" s="1"/>
  <c r="AI31" i="69"/>
  <c r="AE31" i="69"/>
  <c r="AM31" i="69" s="1"/>
  <c r="AA31" i="69"/>
  <c r="O31" i="69"/>
  <c r="AS30" i="69"/>
  <c r="AU30" i="69" s="1"/>
  <c r="AM30" i="69"/>
  <c r="O30" i="69"/>
  <c r="AM29" i="69"/>
  <c r="O29" i="69"/>
  <c r="AM28" i="69"/>
  <c r="O28" i="69"/>
  <c r="AM27" i="69"/>
  <c r="O27" i="69"/>
  <c r="AM26" i="69"/>
  <c r="O26" i="69"/>
  <c r="AM25" i="69"/>
  <c r="O25" i="69"/>
  <c r="AM24" i="69"/>
  <c r="O24" i="69"/>
  <c r="AM23" i="69"/>
  <c r="O23" i="69"/>
  <c r="AM22" i="69"/>
  <c r="O22" i="69"/>
  <c r="AM21" i="69"/>
  <c r="O21" i="69"/>
  <c r="AM20" i="69"/>
  <c r="O20" i="69"/>
  <c r="AM19" i="69"/>
  <c r="O19" i="69"/>
  <c r="AM18" i="69"/>
  <c r="O18" i="69"/>
  <c r="AM17" i="69"/>
  <c r="O17" i="69"/>
  <c r="AM16" i="69"/>
  <c r="O16" i="69"/>
  <c r="AM15" i="69"/>
  <c r="O15" i="69"/>
  <c r="AM14" i="69"/>
  <c r="O14" i="69"/>
  <c r="AM13" i="69"/>
  <c r="O13" i="69"/>
  <c r="AM12" i="69"/>
  <c r="O12" i="69"/>
  <c r="AM11" i="69"/>
  <c r="O11" i="69"/>
  <c r="AM10" i="69"/>
  <c r="O10" i="69"/>
  <c r="AM9" i="69"/>
  <c r="O9" i="69"/>
  <c r="AM8" i="69"/>
  <c r="O8" i="69"/>
  <c r="AS29" i="69" l="1"/>
  <c r="AU29" i="69" s="1"/>
  <c r="AH40" i="69"/>
  <c r="AS31" i="69"/>
  <c r="AU31" i="69" s="1"/>
  <c r="O36" i="67"/>
  <c r="O34" i="67"/>
  <c r="E36" i="67" l="1"/>
  <c r="E34" i="67"/>
  <c r="AH38" i="67" l="1"/>
  <c r="AH36" i="67"/>
  <c r="O32" i="67"/>
  <c r="AT31" i="67"/>
  <c r="AH34" i="67" s="1"/>
  <c r="AI31" i="67"/>
  <c r="AS30" i="67" s="1"/>
  <c r="AU30" i="67" s="1"/>
  <c r="AE31" i="67"/>
  <c r="AA31" i="67"/>
  <c r="O31" i="67"/>
  <c r="AM30" i="67"/>
  <c r="O30" i="67"/>
  <c r="AS29" i="67"/>
  <c r="AU29" i="67" s="1"/>
  <c r="AM29" i="67"/>
  <c r="O29" i="67"/>
  <c r="AM28" i="67"/>
  <c r="O28" i="67"/>
  <c r="AM27" i="67"/>
  <c r="O27" i="67"/>
  <c r="AM26" i="67"/>
  <c r="O26" i="67"/>
  <c r="AM25" i="67"/>
  <c r="O25" i="67"/>
  <c r="AM24" i="67"/>
  <c r="O24" i="67"/>
  <c r="AM23" i="67"/>
  <c r="O23" i="67"/>
  <c r="AM22" i="67"/>
  <c r="O22" i="67"/>
  <c r="AM21" i="67"/>
  <c r="O21" i="67"/>
  <c r="AM20" i="67"/>
  <c r="O20" i="67"/>
  <c r="AM19" i="67"/>
  <c r="O19" i="67"/>
  <c r="AM18" i="67"/>
  <c r="O18" i="67"/>
  <c r="AM17" i="67"/>
  <c r="O17" i="67"/>
  <c r="AM16" i="67"/>
  <c r="O16" i="67"/>
  <c r="AM15" i="67"/>
  <c r="O15" i="67"/>
  <c r="AM14" i="67"/>
  <c r="O14" i="67"/>
  <c r="AM13" i="67"/>
  <c r="O13" i="67"/>
  <c r="AM12" i="67"/>
  <c r="O12" i="67"/>
  <c r="AM11" i="67"/>
  <c r="O11" i="67"/>
  <c r="AM10" i="67"/>
  <c r="O10" i="67"/>
  <c r="AM9" i="67"/>
  <c r="O9" i="67"/>
  <c r="AM8" i="67"/>
  <c r="O8" i="67"/>
  <c r="AM31" i="67" l="1"/>
  <c r="AH40" i="67"/>
  <c r="AH38" i="65"/>
  <c r="AH36" i="65"/>
  <c r="O32" i="65"/>
  <c r="AT31" i="65"/>
  <c r="AH34" i="65" s="1"/>
  <c r="AI31" i="65"/>
  <c r="AE31" i="65"/>
  <c r="AS29" i="65" s="1"/>
  <c r="AU29" i="65" s="1"/>
  <c r="AA31" i="65"/>
  <c r="O31" i="65"/>
  <c r="AM30" i="65"/>
  <c r="O30" i="65"/>
  <c r="AM29" i="65"/>
  <c r="O29" i="65"/>
  <c r="AM28" i="65"/>
  <c r="O28" i="65"/>
  <c r="AM27" i="65"/>
  <c r="O27" i="65"/>
  <c r="AM26" i="65"/>
  <c r="O26" i="65"/>
  <c r="AM25" i="65"/>
  <c r="O25" i="65"/>
  <c r="AM24" i="65"/>
  <c r="O24" i="65"/>
  <c r="AM23" i="65"/>
  <c r="O23" i="65"/>
  <c r="AM22" i="65"/>
  <c r="O22" i="65"/>
  <c r="AM21" i="65"/>
  <c r="O21" i="65"/>
  <c r="AM20" i="65"/>
  <c r="O20" i="65"/>
  <c r="AM19" i="65"/>
  <c r="O19" i="65"/>
  <c r="AM18" i="65"/>
  <c r="O18" i="65"/>
  <c r="AM17" i="65"/>
  <c r="O17" i="65"/>
  <c r="AM16" i="65"/>
  <c r="O16" i="65"/>
  <c r="AM15" i="65"/>
  <c r="O15" i="65"/>
  <c r="AM14" i="65"/>
  <c r="O14" i="65"/>
  <c r="AM13" i="65"/>
  <c r="O13" i="65"/>
  <c r="AM12" i="65"/>
  <c r="O12" i="65"/>
  <c r="AM11" i="65"/>
  <c r="O11" i="65"/>
  <c r="AM10" i="65"/>
  <c r="O10" i="65"/>
  <c r="AM9" i="65"/>
  <c r="O9" i="65"/>
  <c r="AM8" i="65"/>
  <c r="O8" i="65"/>
  <c r="AS31" i="67" l="1"/>
  <c r="AU31" i="67" s="1"/>
  <c r="AM31" i="65"/>
  <c r="O36" i="65"/>
  <c r="E36" i="65"/>
  <c r="AS31" i="65"/>
  <c r="AU31" i="65" s="1"/>
  <c r="AS30" i="65"/>
  <c r="AU30" i="65" s="1"/>
  <c r="E34" i="65" l="1"/>
  <c r="O34" i="65"/>
  <c r="AH40" i="65"/>
  <c r="E36" i="63"/>
  <c r="E34" i="63"/>
  <c r="AH38" i="63" l="1"/>
  <c r="AH36" i="63"/>
  <c r="O32" i="63"/>
  <c r="AT31" i="63"/>
  <c r="AH34" i="63" s="1"/>
  <c r="AI31" i="63"/>
  <c r="AE31" i="63"/>
  <c r="AM31" i="63" s="1"/>
  <c r="AS31" i="63" s="1"/>
  <c r="AU31" i="63" s="1"/>
  <c r="AA31" i="63"/>
  <c r="O31" i="63"/>
  <c r="AS30" i="63"/>
  <c r="AU30" i="63" s="1"/>
  <c r="AM30" i="63"/>
  <c r="O30" i="63"/>
  <c r="AM29" i="63"/>
  <c r="O29" i="63"/>
  <c r="AM28" i="63"/>
  <c r="O28" i="63"/>
  <c r="AM27" i="63"/>
  <c r="O27" i="63"/>
  <c r="AM26" i="63"/>
  <c r="O26" i="63"/>
  <c r="AM25" i="63"/>
  <c r="O25" i="63"/>
  <c r="AM24" i="63"/>
  <c r="O24" i="63"/>
  <c r="AM23" i="63"/>
  <c r="O23" i="63"/>
  <c r="AM22" i="63"/>
  <c r="O22" i="63"/>
  <c r="AM21" i="63"/>
  <c r="O21" i="63"/>
  <c r="AM20" i="63"/>
  <c r="O20" i="63"/>
  <c r="AM19" i="63"/>
  <c r="O19" i="63"/>
  <c r="AM18" i="63"/>
  <c r="O18" i="63"/>
  <c r="AM17" i="63"/>
  <c r="O17" i="63"/>
  <c r="AM16" i="63"/>
  <c r="O16" i="63"/>
  <c r="AM15" i="63"/>
  <c r="O15" i="63"/>
  <c r="AM14" i="63"/>
  <c r="O14" i="63"/>
  <c r="AM13" i="63"/>
  <c r="O13" i="63"/>
  <c r="AM12" i="63"/>
  <c r="O12" i="63"/>
  <c r="AM11" i="63"/>
  <c r="O11" i="63"/>
  <c r="AM10" i="63"/>
  <c r="O10" i="63"/>
  <c r="AM9" i="63"/>
  <c r="O9" i="63"/>
  <c r="AM8" i="63"/>
  <c r="O8" i="63"/>
  <c r="AH40" i="63" l="1"/>
  <c r="AS29" i="63"/>
  <c r="AU29" i="63" s="1"/>
  <c r="AH38" i="61"/>
  <c r="AH36" i="61"/>
  <c r="O32" i="61"/>
  <c r="AT31" i="61"/>
  <c r="AH34" i="61" s="1"/>
  <c r="AI31" i="61"/>
  <c r="AS30" i="61" s="1"/>
  <c r="AU30" i="61" s="1"/>
  <c r="AE31" i="61"/>
  <c r="AA31" i="61"/>
  <c r="O31" i="61"/>
  <c r="AM30" i="61"/>
  <c r="O30" i="61"/>
  <c r="AU29" i="61"/>
  <c r="AS29" i="61"/>
  <c r="AM29" i="61"/>
  <c r="O29" i="61"/>
  <c r="AM28" i="61"/>
  <c r="O28" i="61"/>
  <c r="AM27" i="61"/>
  <c r="O27" i="61"/>
  <c r="AM26" i="61"/>
  <c r="O26" i="61"/>
  <c r="AM25" i="61"/>
  <c r="O25" i="61"/>
  <c r="AM24" i="61"/>
  <c r="O24" i="61"/>
  <c r="AM23" i="61"/>
  <c r="O23" i="61"/>
  <c r="AM22" i="61"/>
  <c r="O22" i="61"/>
  <c r="AM21" i="61"/>
  <c r="O21" i="61"/>
  <c r="AM20" i="61"/>
  <c r="O20" i="61"/>
  <c r="AM19" i="61"/>
  <c r="O19" i="61"/>
  <c r="AM18" i="61"/>
  <c r="O18" i="61"/>
  <c r="AM17" i="61"/>
  <c r="O17" i="61"/>
  <c r="AM16" i="61"/>
  <c r="O16" i="61"/>
  <c r="AM15" i="61"/>
  <c r="O15" i="61"/>
  <c r="AM14" i="61"/>
  <c r="O14" i="61"/>
  <c r="AM13" i="61"/>
  <c r="O13" i="61"/>
  <c r="AM12" i="61"/>
  <c r="O12" i="61"/>
  <c r="AM11" i="61"/>
  <c r="O11" i="61"/>
  <c r="AM10" i="61"/>
  <c r="O10" i="61"/>
  <c r="AM9" i="61"/>
  <c r="O9" i="61"/>
  <c r="AM8" i="61"/>
  <c r="O8" i="61"/>
  <c r="AM31" i="61" l="1"/>
  <c r="AS31" i="61" s="1"/>
  <c r="AU31" i="61" s="1"/>
  <c r="AH40" i="61" l="1"/>
</calcChain>
</file>

<file path=xl/sharedStrings.xml><?xml version="1.0" encoding="utf-8"?>
<sst xmlns="http://schemas.openxmlformats.org/spreadsheetml/2006/main" count="1209" uniqueCount="111">
  <si>
    <t>広島県竹原市</t>
    <rPh sb="0" eb="3">
      <t>ヒロシマケン</t>
    </rPh>
    <rPh sb="3" eb="6">
      <t>タケハラシ</t>
    </rPh>
    <phoneticPr fontId="10"/>
  </si>
  <si>
    <t>男</t>
    <rPh sb="0" eb="1">
      <t>オトコ</t>
    </rPh>
    <phoneticPr fontId="10"/>
  </si>
  <si>
    <t>人</t>
    <rPh sb="0" eb="1">
      <t>ニン</t>
    </rPh>
    <phoneticPr fontId="10"/>
  </si>
  <si>
    <t>女</t>
    <rPh sb="0" eb="1">
      <t>オンナ</t>
    </rPh>
    <phoneticPr fontId="10"/>
  </si>
  <si>
    <t>計</t>
    <rPh sb="0" eb="1">
      <t>ケイ</t>
    </rPh>
    <phoneticPr fontId="10"/>
  </si>
  <si>
    <t>大字名</t>
    <rPh sb="0" eb="2">
      <t>オオアザ</t>
    </rPh>
    <rPh sb="2" eb="3">
      <t>メイ</t>
    </rPh>
    <phoneticPr fontId="10"/>
  </si>
  <si>
    <t>世帯数</t>
    <rPh sb="0" eb="3">
      <t>セタイスウ</t>
    </rPh>
    <phoneticPr fontId="10"/>
  </si>
  <si>
    <t>竹原町</t>
    <rPh sb="0" eb="3">
      <t>タケハラチョウ</t>
    </rPh>
    <phoneticPr fontId="10"/>
  </si>
  <si>
    <t>高崎町</t>
    <rPh sb="0" eb="2">
      <t>タカサキ</t>
    </rPh>
    <rPh sb="2" eb="3">
      <t>マチ</t>
    </rPh>
    <phoneticPr fontId="10"/>
  </si>
  <si>
    <t>中央一丁目</t>
    <rPh sb="0" eb="2">
      <t>チュウオウ</t>
    </rPh>
    <rPh sb="2" eb="5">
      <t>イッチョウメ</t>
    </rPh>
    <phoneticPr fontId="10"/>
  </si>
  <si>
    <t>小梨町</t>
    <rPh sb="0" eb="3">
      <t>オナシチョウ</t>
    </rPh>
    <phoneticPr fontId="10"/>
  </si>
  <si>
    <t>中央二丁目</t>
    <rPh sb="0" eb="2">
      <t>チュウオウ</t>
    </rPh>
    <rPh sb="2" eb="3">
      <t>ニ</t>
    </rPh>
    <rPh sb="3" eb="5">
      <t>チョウメ</t>
    </rPh>
    <phoneticPr fontId="10"/>
  </si>
  <si>
    <t>新庄町</t>
    <rPh sb="0" eb="3">
      <t>シンジョウチョウ</t>
    </rPh>
    <phoneticPr fontId="10"/>
  </si>
  <si>
    <t>中央三丁目</t>
    <rPh sb="0" eb="2">
      <t>チュウオウ</t>
    </rPh>
    <rPh sb="2" eb="5">
      <t>サンチョウメ</t>
    </rPh>
    <phoneticPr fontId="10"/>
  </si>
  <si>
    <t>西野町</t>
    <rPh sb="0" eb="3">
      <t>ニシノチョウ</t>
    </rPh>
    <phoneticPr fontId="10"/>
  </si>
  <si>
    <t>中央四丁目</t>
    <rPh sb="0" eb="2">
      <t>チュウオウ</t>
    </rPh>
    <rPh sb="2" eb="3">
      <t>４</t>
    </rPh>
    <rPh sb="3" eb="5">
      <t>チョウメ</t>
    </rPh>
    <phoneticPr fontId="10"/>
  </si>
  <si>
    <t>田万里町</t>
    <rPh sb="0" eb="4">
      <t>タマリチョウ</t>
    </rPh>
    <phoneticPr fontId="10"/>
  </si>
  <si>
    <t>中央五丁目</t>
    <rPh sb="0" eb="2">
      <t>チュウオウ</t>
    </rPh>
    <rPh sb="2" eb="3">
      <t>ゴ</t>
    </rPh>
    <rPh sb="3" eb="5">
      <t>チョウメ</t>
    </rPh>
    <phoneticPr fontId="10"/>
  </si>
  <si>
    <t>仁賀町</t>
    <rPh sb="0" eb="3">
      <t>ニカチョウ</t>
    </rPh>
    <phoneticPr fontId="10"/>
  </si>
  <si>
    <t>塩町一丁目</t>
    <rPh sb="0" eb="2">
      <t>シオマチ</t>
    </rPh>
    <rPh sb="2" eb="3">
      <t>イチ</t>
    </rPh>
    <rPh sb="3" eb="5">
      <t>チョウメ</t>
    </rPh>
    <phoneticPr fontId="10"/>
  </si>
  <si>
    <t>吉名町</t>
    <rPh sb="0" eb="3">
      <t>ヨシナチョウ</t>
    </rPh>
    <phoneticPr fontId="10"/>
  </si>
  <si>
    <t>塩町二丁目</t>
    <rPh sb="0" eb="2">
      <t>シオマチ</t>
    </rPh>
    <rPh sb="2" eb="5">
      <t>ニチョウメ</t>
    </rPh>
    <phoneticPr fontId="10"/>
  </si>
  <si>
    <t>忠海町</t>
    <rPh sb="0" eb="3">
      <t>タダノウミチョウ</t>
    </rPh>
    <phoneticPr fontId="10"/>
  </si>
  <si>
    <t>塩町三丁目</t>
    <rPh sb="0" eb="2">
      <t>シオマチ</t>
    </rPh>
    <rPh sb="2" eb="5">
      <t>サンチョウメ</t>
    </rPh>
    <phoneticPr fontId="10"/>
  </si>
  <si>
    <t>忠海中町一丁目</t>
    <rPh sb="0" eb="2">
      <t>タダノウミ</t>
    </rPh>
    <rPh sb="2" eb="4">
      <t>ナカマチ</t>
    </rPh>
    <rPh sb="4" eb="7">
      <t>イッチョウメ</t>
    </rPh>
    <phoneticPr fontId="10"/>
  </si>
  <si>
    <t>塩町四丁目</t>
    <rPh sb="0" eb="2">
      <t>シオマチ</t>
    </rPh>
    <rPh sb="2" eb="5">
      <t>ヨンチョウメ</t>
    </rPh>
    <phoneticPr fontId="10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</si>
  <si>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0"/>
  </si>
  <si>
    <t>港町一丁目</t>
    <rPh sb="0" eb="2">
      <t>ミナトマチ</t>
    </rPh>
    <rPh sb="2" eb="5">
      <t>イッチョウメ</t>
    </rPh>
    <phoneticPr fontId="10"/>
  </si>
  <si>
    <t>忠海中町三丁目</t>
    <rPh sb="0" eb="2">
      <t>タダノウミ</t>
    </rPh>
    <rPh sb="2" eb="4">
      <t>ナカマチ</t>
    </rPh>
    <rPh sb="4" eb="7">
      <t>サンチョウメ</t>
    </rPh>
    <phoneticPr fontId="10"/>
  </si>
  <si>
    <t>港町二丁目</t>
    <rPh sb="0" eb="2">
      <t>ミナトマチ</t>
    </rPh>
    <rPh sb="2" eb="5">
      <t>ニチョウメ</t>
    </rPh>
    <phoneticPr fontId="10"/>
  </si>
  <si>
    <t>忠海中町四丁目</t>
    <rPh sb="0" eb="2">
      <t>タダノウミ</t>
    </rPh>
    <rPh sb="2" eb="4">
      <t>ナカマチ</t>
    </rPh>
    <rPh sb="4" eb="7">
      <t>ヨンチョウメ</t>
    </rPh>
    <phoneticPr fontId="10"/>
  </si>
  <si>
    <t>港町三丁目</t>
    <rPh sb="0" eb="2">
      <t>ミナトマチ</t>
    </rPh>
    <rPh sb="2" eb="5">
      <t>サンチョウメ</t>
    </rPh>
    <phoneticPr fontId="10"/>
  </si>
  <si>
    <t>忠海床浦一丁目</t>
    <rPh sb="0" eb="2">
      <t>タダノウミ</t>
    </rPh>
    <rPh sb="2" eb="4">
      <t>トコウラ</t>
    </rPh>
    <rPh sb="4" eb="7">
      <t>イッチョウメ</t>
    </rPh>
    <phoneticPr fontId="10"/>
  </si>
  <si>
    <t>港町四丁目</t>
    <rPh sb="0" eb="2">
      <t>ミナトマチ</t>
    </rPh>
    <rPh sb="2" eb="5">
      <t>ヨンチョウメ</t>
    </rPh>
    <phoneticPr fontId="10"/>
  </si>
  <si>
    <t>忠海床浦二丁目</t>
    <rPh sb="0" eb="2">
      <t>タダノウミ</t>
    </rPh>
    <rPh sb="2" eb="4">
      <t>トコウラ</t>
    </rPh>
    <rPh sb="4" eb="7">
      <t>ニチョウメ</t>
    </rPh>
    <phoneticPr fontId="10"/>
  </si>
  <si>
    <t>港町五丁目</t>
    <rPh sb="0" eb="2">
      <t>ミナトマチ</t>
    </rPh>
    <rPh sb="2" eb="5">
      <t>ゴチョウメ</t>
    </rPh>
    <phoneticPr fontId="10"/>
  </si>
  <si>
    <t>忠海床浦三丁目</t>
    <rPh sb="0" eb="2">
      <t>タダノウミ</t>
    </rPh>
    <rPh sb="2" eb="4">
      <t>トコウラ</t>
    </rPh>
    <rPh sb="4" eb="7">
      <t>サンチョウメ</t>
    </rPh>
    <phoneticPr fontId="10"/>
  </si>
  <si>
    <t>本町一丁目</t>
    <rPh sb="0" eb="2">
      <t>ホンマチ</t>
    </rPh>
    <rPh sb="2" eb="5">
      <t>イッチョウメ</t>
    </rPh>
    <phoneticPr fontId="10"/>
  </si>
  <si>
    <t>忠海床浦四丁目</t>
    <rPh sb="0" eb="2">
      <t>タダノウミ</t>
    </rPh>
    <rPh sb="2" eb="4">
      <t>トコウラ</t>
    </rPh>
    <rPh sb="4" eb="7">
      <t>ヨンチョウメ</t>
    </rPh>
    <phoneticPr fontId="10"/>
  </si>
  <si>
    <t>本町二丁目</t>
    <rPh sb="0" eb="2">
      <t>ホンマチ</t>
    </rPh>
    <rPh sb="2" eb="5">
      <t>ニチョウメ</t>
    </rPh>
    <phoneticPr fontId="10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</si>
  <si>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0"/>
  </si>
  <si>
    <t>本町三丁目</t>
    <rPh sb="0" eb="2">
      <t>ホンマチ</t>
    </rPh>
    <rPh sb="2" eb="5">
      <t>サンチョウメ</t>
    </rPh>
    <phoneticPr fontId="10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</si>
  <si>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0"/>
  </si>
  <si>
    <t>本町四丁目</t>
    <rPh sb="0" eb="2">
      <t>ホンマチ</t>
    </rPh>
    <rPh sb="2" eb="5">
      <t>ヨンチョウメ</t>
    </rPh>
    <phoneticPr fontId="10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</si>
  <si>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0"/>
  </si>
  <si>
    <t>田ノ浦一丁目</t>
    <rPh sb="0" eb="1">
      <t>タ</t>
    </rPh>
    <rPh sb="2" eb="3">
      <t>ウラ</t>
    </rPh>
    <rPh sb="3" eb="6">
      <t>イッチョウメ</t>
    </rPh>
    <phoneticPr fontId="10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</si>
  <si>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0"/>
  </si>
  <si>
    <t>田ノ浦二丁目</t>
    <rPh sb="0" eb="1">
      <t>タ</t>
    </rPh>
    <rPh sb="2" eb="3">
      <t>ウラ</t>
    </rPh>
    <rPh sb="3" eb="6">
      <t>ニチョウメ</t>
    </rPh>
    <phoneticPr fontId="10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</si>
  <si>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0"/>
  </si>
  <si>
    <t>総計</t>
    <rPh sb="0" eb="2">
      <t>ソウケイ</t>
    </rPh>
    <phoneticPr fontId="10"/>
  </si>
  <si>
    <t>６５歳以上</t>
    <rPh sb="2" eb="5">
      <t>サイイジョウ</t>
    </rPh>
    <phoneticPr fontId="10"/>
  </si>
  <si>
    <t>高齢化率</t>
    <rPh sb="0" eb="3">
      <t>コウレイカ</t>
    </rPh>
    <rPh sb="3" eb="4">
      <t>リツ</t>
    </rPh>
    <phoneticPr fontId="10"/>
  </si>
  <si>
    <t>田ノ浦三丁目</t>
    <rPh sb="0" eb="1">
      <t>タ</t>
    </rPh>
    <rPh sb="2" eb="3">
      <t>ウラ</t>
    </rPh>
    <rPh sb="3" eb="6">
      <t>サンチョウメ</t>
    </rPh>
    <phoneticPr fontId="10"/>
  </si>
  <si>
    <t>忠海長浜一丁目</t>
    <rPh sb="0" eb="2">
      <t>タダノウミ</t>
    </rPh>
    <rPh sb="2" eb="4">
      <t>ナガハマ</t>
    </rPh>
    <rPh sb="4" eb="7">
      <t>イッチョウメ</t>
    </rPh>
    <phoneticPr fontId="10"/>
  </si>
  <si>
    <t>下野町</t>
    <rPh sb="0" eb="3">
      <t>シモノチョウ</t>
    </rPh>
    <phoneticPr fontId="10"/>
  </si>
  <si>
    <t>忠海長浜三丁目</t>
    <rPh sb="0" eb="2">
      <t>タダノウミ</t>
    </rPh>
    <rPh sb="2" eb="4">
      <t>ナガハマ</t>
    </rPh>
    <rPh sb="4" eb="7">
      <t>サンチョウメ</t>
    </rPh>
    <phoneticPr fontId="10"/>
  </si>
  <si>
    <t>東野町</t>
    <rPh sb="0" eb="3">
      <t>ヒガシノチョウ</t>
    </rPh>
    <phoneticPr fontId="10"/>
  </si>
  <si>
    <t>総　　　合　　　計</t>
    <rPh sb="0" eb="1">
      <t>ソウ</t>
    </rPh>
    <rPh sb="4" eb="5">
      <t>ゴウ</t>
    </rPh>
    <rPh sb="8" eb="9">
      <t>ケイ</t>
    </rPh>
    <phoneticPr fontId="10"/>
  </si>
  <si>
    <t>福田町</t>
    <rPh sb="0" eb="3">
      <t>フクダチョウ</t>
    </rPh>
    <phoneticPr fontId="10"/>
  </si>
  <si>
    <t>前月より</t>
    <rPh sb="0" eb="2">
      <t>ゼンゲツ</t>
    </rPh>
    <phoneticPr fontId="10"/>
  </si>
  <si>
    <t>前年より</t>
    <rPh sb="0" eb="2">
      <t>ゼンネン</t>
    </rPh>
    <phoneticPr fontId="10"/>
  </si>
  <si>
    <t>６５歳以上人口</t>
    <rPh sb="2" eb="5">
      <t>サイイジョウ</t>
    </rPh>
    <rPh sb="5" eb="7">
      <t>ジンコウ</t>
    </rPh>
    <phoneticPr fontId="10"/>
  </si>
  <si>
    <t>世帯</t>
    <rPh sb="0" eb="2">
      <t>セタイ</t>
    </rPh>
    <phoneticPr fontId="10"/>
  </si>
  <si>
    <t>面積</t>
    <rPh sb="0" eb="2">
      <t>メンセキ</t>
    </rPh>
    <phoneticPr fontId="10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</si>
  <si>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0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</si>
  <si>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0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</si>
  <si>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0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</si>
  <si>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0"/>
  </si>
  <si>
    <t>ｋ㎡</t>
    <phoneticPr fontId="10"/>
  </si>
  <si>
    <t>平成２７年４月３０日現在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</si>
  <si>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 xml:space="preserve">  </t>
    <phoneticPr fontId="10"/>
  </si>
  <si>
    <t>％</t>
    <phoneticPr fontId="10"/>
  </si>
  <si>
    <t>▲44</t>
    <phoneticPr fontId="10"/>
  </si>
  <si>
    <t>▲533</t>
    <phoneticPr fontId="10"/>
  </si>
  <si>
    <t>▲77</t>
    <phoneticPr fontId="10"/>
  </si>
  <si>
    <t>平成２７年５月３１日現在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</si>
  <si>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▲517</t>
    <phoneticPr fontId="10"/>
  </si>
  <si>
    <t>▲76</t>
    <phoneticPr fontId="10"/>
  </si>
  <si>
    <t>ｋ㎡</t>
    <phoneticPr fontId="10"/>
  </si>
  <si>
    <t>平成２７年６月３０日現在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</si>
  <si>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 xml:space="preserve">  </t>
    <phoneticPr fontId="10"/>
  </si>
  <si>
    <t>％</t>
    <phoneticPr fontId="10"/>
  </si>
  <si>
    <t>出生者数</t>
    <rPh sb="0" eb="2">
      <t>シュッセイ</t>
    </rPh>
    <rPh sb="2" eb="3">
      <t>シャ</t>
    </rPh>
    <rPh sb="3" eb="4">
      <t>スウ</t>
    </rPh>
    <phoneticPr fontId="10"/>
  </si>
  <si>
    <t>死亡者数</t>
    <rPh sb="0" eb="2">
      <t>シボウ</t>
    </rPh>
    <rPh sb="2" eb="3">
      <t>シャ</t>
    </rPh>
    <rPh sb="3" eb="4">
      <t>スウ</t>
    </rPh>
    <phoneticPr fontId="10"/>
  </si>
  <si>
    <t>平成２７年７月３１日現在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</si>
  <si>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平成２７年８月３１日現在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</si>
  <si>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平成２７年９月３０日現在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</si>
  <si>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％</t>
    <phoneticPr fontId="10"/>
  </si>
  <si>
    <t xml:space="preserve">  </t>
    <phoneticPr fontId="10"/>
  </si>
  <si>
    <t>平成２７年１０月３１日現在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</si>
  <si>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ｋ㎡</t>
    <phoneticPr fontId="10"/>
  </si>
  <si>
    <t>％</t>
    <phoneticPr fontId="10"/>
  </si>
  <si>
    <t xml:space="preserve">  </t>
    <phoneticPr fontId="10"/>
  </si>
  <si>
    <t>平成２７年１1月３0日現在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</si>
  <si>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ｋ㎡</t>
    <phoneticPr fontId="10"/>
  </si>
  <si>
    <t>％</t>
    <phoneticPr fontId="10"/>
  </si>
  <si>
    <t xml:space="preserve">  </t>
    <phoneticPr fontId="10"/>
  </si>
  <si>
    <t>平成２７年１2月３1日現在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0"/>
  </si>
  <si>
    <t>ｋ㎡</t>
    <phoneticPr fontId="10"/>
  </si>
  <si>
    <t>％</t>
    <phoneticPr fontId="10"/>
  </si>
  <si>
    <t xml:space="preserve">  </t>
    <phoneticPr fontId="10"/>
  </si>
  <si>
    <t>平成２８年１月３１日現在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</si>
  <si>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ｋ㎡</t>
    <phoneticPr fontId="10"/>
  </si>
  <si>
    <t>ｋ㎡</t>
    <phoneticPr fontId="10"/>
  </si>
  <si>
    <t>平成２８年２月２９日現在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</si>
  <si>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 xml:space="preserve">  </t>
    <phoneticPr fontId="10"/>
  </si>
  <si>
    <t>％</t>
    <phoneticPr fontId="10"/>
  </si>
  <si>
    <t>％</t>
    <phoneticPr fontId="10"/>
  </si>
  <si>
    <t xml:space="preserve">  </t>
    <phoneticPr fontId="10"/>
  </si>
  <si>
    <t>平成２８年３月31日現在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0"/>
  </si>
  <si>
    <t>ｋ㎡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</si>
</sst>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38" fontId="12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>
      <alignment vertical="center"/>
    </xf>
    <xf numFmtId="38" fontId="14" fillId="0" borderId="1" xfId="2" applyFont="1" applyBorder="1">
      <alignment vertical="center"/>
    </xf>
    <xf numFmtId="10" fontId="14" fillId="0" borderId="1" xfId="2" applyNumberFormat="1" applyFont="1" applyBorder="1">
      <alignment vertical="center"/>
    </xf>
    <xf numFmtId="38" fontId="12" fillId="0" borderId="0" xfId="2" applyFont="1" applyAlignment="1">
      <alignment vertical="center"/>
    </xf>
    <xf numFmtId="38" fontId="12" fillId="0" borderId="0" xfId="2" applyFont="1" applyAlignment="1">
      <alignment horizontal="left" vertical="center" indent="1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left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5" fillId="0" borderId="0" xfId="2" applyFont="1">
      <alignment vertical="center"/>
    </xf>
    <xf numFmtId="38" fontId="16" fillId="0" borderId="0" xfId="2" applyFont="1">
      <alignment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2" fillId="0" borderId="0" xfId="2" applyFont="1" applyAlignment="1">
      <alignment horizontal="right" vertical="center"/>
    </xf>
    <xf numFmtId="38" fontId="12" fillId="0" borderId="0" xfId="2" applyFont="1" applyAlignment="1">
      <alignment horizontal="left" vertical="center"/>
    </xf>
    <xf numFmtId="38" fontId="14" fillId="0" borderId="1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 vertical="center"/>
    </xf>
    <xf numFmtId="38" fontId="12" fillId="0" borderId="0" xfId="2" applyFont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38" fontId="14" fillId="0" borderId="8" xfId="2" applyFont="1" applyBorder="1" applyAlignment="1">
      <alignment horizontal="left" vertical="center"/>
    </xf>
    <xf numFmtId="38" fontId="14" fillId="0" borderId="3" xfId="2" applyFont="1" applyBorder="1" applyAlignment="1">
      <alignment horizontal="left" vertical="center"/>
    </xf>
    <xf numFmtId="38" fontId="14" fillId="0" borderId="15" xfId="2" applyFont="1" applyBorder="1" applyAlignment="1">
      <alignment horizontal="left" vertical="center"/>
    </xf>
    <xf numFmtId="38" fontId="14" fillId="0" borderId="8" xfId="2" applyFont="1" applyBorder="1" applyAlignment="1">
      <alignment horizontal="right" vertical="center"/>
    </xf>
    <xf numFmtId="38" fontId="14" fillId="0" borderId="3" xfId="2" applyFont="1" applyBorder="1" applyAlignment="1">
      <alignment horizontal="right" vertical="center"/>
    </xf>
    <xf numFmtId="38" fontId="14" fillId="0" borderId="15" xfId="2" applyFont="1" applyBorder="1" applyAlignment="1">
      <alignment horizontal="right" vertical="center"/>
    </xf>
    <xf numFmtId="38" fontId="14" fillId="0" borderId="2" xfId="2" applyFont="1" applyBorder="1" applyAlignment="1">
      <alignment horizontal="right" vertical="center"/>
    </xf>
    <xf numFmtId="38" fontId="14" fillId="0" borderId="4" xfId="2" applyFont="1" applyBorder="1" applyAlignment="1">
      <alignment horizontal="right" vertical="center"/>
    </xf>
    <xf numFmtId="38" fontId="14" fillId="0" borderId="7" xfId="2" applyFont="1" applyBorder="1" applyAlignment="1">
      <alignment horizontal="left" vertical="center"/>
    </xf>
    <xf numFmtId="38" fontId="14" fillId="0" borderId="0" xfId="2" applyFont="1" applyBorder="1" applyAlignment="1">
      <alignment horizontal="left" vertical="center"/>
    </xf>
    <xf numFmtId="38" fontId="14" fillId="0" borderId="9" xfId="2" applyFont="1" applyBorder="1" applyAlignment="1">
      <alignment horizontal="left" vertical="center"/>
    </xf>
    <xf numFmtId="38" fontId="14" fillId="0" borderId="7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9" xfId="2" applyFont="1" applyBorder="1" applyAlignment="1">
      <alignment horizontal="right" vertical="center"/>
    </xf>
    <xf numFmtId="176" fontId="12" fillId="0" borderId="0" xfId="2" applyNumberFormat="1" applyFont="1" applyAlignment="1">
      <alignment horizontal="right" vertical="center" shrinkToFit="1"/>
    </xf>
    <xf numFmtId="38" fontId="14" fillId="0" borderId="7" xfId="2" applyNumberFormat="1" applyFont="1" applyBorder="1" applyAlignment="1">
      <alignment horizontal="right" vertical="center"/>
    </xf>
    <xf numFmtId="38" fontId="14" fillId="0" borderId="5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2" xfId="2" applyFont="1" applyBorder="1" applyAlignment="1">
      <alignment horizontal="right" vertical="center"/>
    </xf>
    <xf numFmtId="38" fontId="14" fillId="0" borderId="10" xfId="2" applyFont="1" applyBorder="1" applyAlignment="1">
      <alignment horizontal="left" vertical="center"/>
    </xf>
    <xf numFmtId="38" fontId="14" fillId="0" borderId="11" xfId="2" applyFont="1" applyBorder="1" applyAlignment="1">
      <alignment horizontal="left" vertical="center"/>
    </xf>
    <xf numFmtId="38" fontId="14" fillId="0" borderId="12" xfId="2" applyFont="1" applyBorder="1" applyAlignment="1">
      <alignment horizontal="left" vertical="center"/>
    </xf>
    <xf numFmtId="38" fontId="12" fillId="0" borderId="0" xfId="2" applyFont="1" applyAlignment="1">
      <alignment horizontal="left" vertical="center"/>
    </xf>
    <xf numFmtId="40" fontId="12" fillId="0" borderId="0" xfId="2" applyNumberFormat="1" applyFont="1" applyAlignment="1">
      <alignment horizontal="right" vertical="center"/>
    </xf>
    <xf numFmtId="38" fontId="14" fillId="0" borderId="6" xfId="2" applyFont="1" applyBorder="1" applyAlignment="1">
      <alignment horizontal="center" vertical="center"/>
    </xf>
    <xf numFmtId="38" fontId="14" fillId="0" borderId="13" xfId="2" applyFont="1" applyBorder="1" applyAlignment="1">
      <alignment horizontal="center" vertical="center"/>
    </xf>
    <xf numFmtId="38" fontId="14" fillId="0" borderId="14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1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6" fillId="0" borderId="0" xfId="2" applyFont="1" applyAlignment="1">
      <alignment horizontal="center" vertical="center"/>
    </xf>
  </cellXfs>
  <cellStyles count="25">
    <cellStyle name="パーセント" xfId="1" builtinId="5"/>
    <cellStyle name="桁区切り" xfId="2" builtinId="6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16" xfId="16"/>
    <cellStyle name="標準 17" xfId="17"/>
    <cellStyle name="標準 18" xfId="18"/>
    <cellStyle name="標準 19" xfId="19"/>
    <cellStyle name="標準 2" xfId="3"/>
    <cellStyle name="標準 20" xfId="20"/>
    <cellStyle name="標準 21" xfId="21"/>
    <cellStyle name="標準 22" xfId="23"/>
    <cellStyle name="標準 23" xfId="24"/>
    <cellStyle name="標準 3" xfId="4"/>
    <cellStyle name="標準 4" xfId="5"/>
    <cellStyle name="標準 5" xfId="6"/>
    <cellStyle name="標準 6" xfId="7"/>
    <cellStyle name="標準 7" xfId="8"/>
    <cellStyle name="標準 8" xfId="9"/>
    <cellStyle name="標準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117\AppData\Local\Microsoft\Windows\Temporary%20Internet%20Files\Content.IE5\O5LM6QJE\&#20154;&#21475;&#21450;&#12403;&#19990;&#24111;&#25968;(H27&#24180;&#2423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Ｈ27.4"/>
      <sheetName val="Ｈ27.4(日外別)"/>
      <sheetName val="Ｈ27.5"/>
      <sheetName val="Ｈ27.5(日外別)"/>
      <sheetName val="Ｈ27.6"/>
      <sheetName val="Ｈ27.6(日外別)"/>
      <sheetName val="Ｈ27.7"/>
      <sheetName val="Ｈ27.7(日外別)"/>
      <sheetName val="Ｈ27.8"/>
      <sheetName val="Ｈ27.8(日外別)"/>
      <sheetName val="Ｈ27.9"/>
      <sheetName val="Ｈ27.9(日外別)"/>
      <sheetName val="Ｈ27.10"/>
      <sheetName val="Ｈ27.10(日外別)"/>
      <sheetName val="Ｈ27.11"/>
      <sheetName val="Ｈ27.11(日外別)"/>
      <sheetName val="Ｈ27.12"/>
      <sheetName val="Ｈ27.12(日外別)"/>
      <sheetName val="Ｈ28.1"/>
      <sheetName val="Ｈ28.1(日外別)"/>
      <sheetName val="Ｈ28.2"/>
      <sheetName val="Ｈ28.2(日外別)"/>
      <sheetName val="Ｈ28.3(日外別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1">
          <cell r="AA31">
            <v>12636</v>
          </cell>
          <cell r="AM31">
            <v>27143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workbookViewId="0">
      <selection activeCell="E5" sqref="E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9"/>
      <c r="H3" s="9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10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10"/>
      <c r="H4" s="7"/>
      <c r="I4" s="60" t="s">
        <v>62</v>
      </c>
      <c r="J4" s="60"/>
      <c r="K4" s="60"/>
      <c r="L4" s="60">
        <v>11525</v>
      </c>
      <c r="M4" s="60"/>
      <c r="N4" s="60"/>
      <c r="O4" s="12"/>
      <c r="P4" s="12"/>
      <c r="Q4" s="85" t="s">
        <v>63</v>
      </c>
      <c r="R4" s="85"/>
      <c r="S4" s="85"/>
      <c r="T4" s="86">
        <v>118.3</v>
      </c>
      <c r="U4" s="86"/>
      <c r="V4" s="86"/>
      <c r="W4" s="86"/>
      <c r="X4" s="12" t="s">
        <v>68</v>
      </c>
      <c r="Y4" s="12"/>
      <c r="Z4" s="12"/>
      <c r="AF4" s="4"/>
      <c r="AH4" s="10"/>
      <c r="AK4" s="9"/>
      <c r="AL4" s="10"/>
      <c r="AM4" s="12"/>
      <c r="AP4" s="9"/>
    </row>
    <row r="5" spans="2:44" ht="18.75" customHeight="1">
      <c r="Z5" s="10"/>
      <c r="AA5" s="10"/>
      <c r="AB5" s="10"/>
      <c r="AC5" s="10"/>
      <c r="AD5" s="60" t="s">
        <v>69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1734</v>
      </c>
      <c r="G8" s="80"/>
      <c r="H8" s="81"/>
      <c r="I8" s="79">
        <v>1892</v>
      </c>
      <c r="J8" s="80"/>
      <c r="K8" s="81"/>
      <c r="L8" s="79">
        <v>2094</v>
      </c>
      <c r="M8" s="80"/>
      <c r="N8" s="81"/>
      <c r="O8" s="79">
        <f t="shared" ref="O8:O32" si="0">I8+L8</f>
        <v>3986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488</v>
      </c>
      <c r="AB8" s="80"/>
      <c r="AC8" s="80"/>
      <c r="AD8" s="80"/>
      <c r="AE8" s="79">
        <v>569</v>
      </c>
      <c r="AF8" s="80"/>
      <c r="AG8" s="80"/>
      <c r="AH8" s="81"/>
      <c r="AI8" s="80">
        <v>609</v>
      </c>
      <c r="AJ8" s="80"/>
      <c r="AK8" s="80"/>
      <c r="AL8" s="81"/>
      <c r="AM8" s="78">
        <f t="shared" ref="AM8:AM30" si="1">AE8+AI8</f>
        <v>1178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91</v>
      </c>
      <c r="G9" s="74"/>
      <c r="H9" s="75"/>
      <c r="I9" s="73">
        <v>83</v>
      </c>
      <c r="J9" s="74"/>
      <c r="K9" s="75"/>
      <c r="L9" s="73">
        <v>73</v>
      </c>
      <c r="M9" s="74"/>
      <c r="N9" s="75"/>
      <c r="O9" s="73">
        <f t="shared" si="0"/>
        <v>156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64</v>
      </c>
      <c r="AB9" s="74"/>
      <c r="AC9" s="74"/>
      <c r="AD9" s="75"/>
      <c r="AE9" s="73">
        <v>65</v>
      </c>
      <c r="AF9" s="74"/>
      <c r="AG9" s="74"/>
      <c r="AH9" s="75"/>
      <c r="AI9" s="74">
        <v>76</v>
      </c>
      <c r="AJ9" s="74"/>
      <c r="AK9" s="74"/>
      <c r="AL9" s="75"/>
      <c r="AM9" s="69">
        <f t="shared" si="1"/>
        <v>141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229</v>
      </c>
      <c r="G10" s="74"/>
      <c r="H10" s="75"/>
      <c r="I10" s="73">
        <v>209</v>
      </c>
      <c r="J10" s="74"/>
      <c r="K10" s="75"/>
      <c r="L10" s="73">
        <v>237</v>
      </c>
      <c r="M10" s="74"/>
      <c r="N10" s="75"/>
      <c r="O10" s="73">
        <f t="shared" si="0"/>
        <v>446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288</v>
      </c>
      <c r="AB10" s="74"/>
      <c r="AC10" s="74"/>
      <c r="AD10" s="75"/>
      <c r="AE10" s="73">
        <v>317</v>
      </c>
      <c r="AF10" s="74"/>
      <c r="AG10" s="74"/>
      <c r="AH10" s="75"/>
      <c r="AI10" s="74">
        <v>341</v>
      </c>
      <c r="AJ10" s="74"/>
      <c r="AK10" s="74"/>
      <c r="AL10" s="75"/>
      <c r="AM10" s="69">
        <f t="shared" si="1"/>
        <v>658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99</v>
      </c>
      <c r="J11" s="74"/>
      <c r="K11" s="75"/>
      <c r="L11" s="73">
        <v>120</v>
      </c>
      <c r="M11" s="74"/>
      <c r="N11" s="75"/>
      <c r="O11" s="73">
        <f t="shared" si="0"/>
        <v>219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438</v>
      </c>
      <c r="AB11" s="74"/>
      <c r="AC11" s="74"/>
      <c r="AD11" s="75"/>
      <c r="AE11" s="73">
        <v>503</v>
      </c>
      <c r="AF11" s="74"/>
      <c r="AG11" s="74"/>
      <c r="AH11" s="75"/>
      <c r="AI11" s="74">
        <v>561</v>
      </c>
      <c r="AJ11" s="74"/>
      <c r="AK11" s="74"/>
      <c r="AL11" s="75"/>
      <c r="AM11" s="69">
        <f t="shared" si="1"/>
        <v>1064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143</v>
      </c>
      <c r="G12" s="74"/>
      <c r="H12" s="75"/>
      <c r="I12" s="73">
        <v>157</v>
      </c>
      <c r="J12" s="74"/>
      <c r="K12" s="75"/>
      <c r="L12" s="73">
        <v>157</v>
      </c>
      <c r="M12" s="74"/>
      <c r="N12" s="75"/>
      <c r="O12" s="73">
        <f t="shared" si="0"/>
        <v>314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180</v>
      </c>
      <c r="AB12" s="74"/>
      <c r="AC12" s="74"/>
      <c r="AD12" s="75"/>
      <c r="AE12" s="73">
        <v>192</v>
      </c>
      <c r="AF12" s="74"/>
      <c r="AG12" s="74"/>
      <c r="AH12" s="75"/>
      <c r="AI12" s="74">
        <v>210</v>
      </c>
      <c r="AJ12" s="74"/>
      <c r="AK12" s="74"/>
      <c r="AL12" s="75"/>
      <c r="AM12" s="69">
        <f t="shared" si="1"/>
        <v>402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83</v>
      </c>
      <c r="G13" s="74"/>
      <c r="H13" s="75"/>
      <c r="I13" s="73">
        <v>84</v>
      </c>
      <c r="J13" s="74"/>
      <c r="K13" s="75"/>
      <c r="L13" s="73">
        <v>85</v>
      </c>
      <c r="M13" s="74"/>
      <c r="N13" s="75"/>
      <c r="O13" s="73">
        <f t="shared" si="0"/>
        <v>169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140</v>
      </c>
      <c r="AB13" s="74"/>
      <c r="AC13" s="74"/>
      <c r="AD13" s="75"/>
      <c r="AE13" s="73">
        <v>150</v>
      </c>
      <c r="AF13" s="74"/>
      <c r="AG13" s="74"/>
      <c r="AH13" s="75"/>
      <c r="AI13" s="74">
        <v>149</v>
      </c>
      <c r="AJ13" s="74"/>
      <c r="AK13" s="74"/>
      <c r="AL13" s="75"/>
      <c r="AM13" s="69">
        <f t="shared" si="1"/>
        <v>299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3</v>
      </c>
      <c r="M14" s="74"/>
      <c r="N14" s="75"/>
      <c r="O14" s="73">
        <f t="shared" si="0"/>
        <v>10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1466</v>
      </c>
      <c r="AB14" s="74"/>
      <c r="AC14" s="74"/>
      <c r="AD14" s="75"/>
      <c r="AE14" s="73">
        <v>1490</v>
      </c>
      <c r="AF14" s="74"/>
      <c r="AG14" s="74"/>
      <c r="AH14" s="75"/>
      <c r="AI14" s="74">
        <v>1655</v>
      </c>
      <c r="AJ14" s="74"/>
      <c r="AK14" s="74"/>
      <c r="AL14" s="75"/>
      <c r="AM14" s="69">
        <f t="shared" si="1"/>
        <v>3145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255</v>
      </c>
      <c r="G15" s="74"/>
      <c r="H15" s="75"/>
      <c r="I15" s="73">
        <v>266</v>
      </c>
      <c r="J15" s="74"/>
      <c r="K15" s="75"/>
      <c r="L15" s="73">
        <v>307</v>
      </c>
      <c r="M15" s="74"/>
      <c r="N15" s="75"/>
      <c r="O15" s="73">
        <f t="shared" si="0"/>
        <v>573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9</v>
      </c>
      <c r="AB15" s="74"/>
      <c r="AC15" s="74"/>
      <c r="AD15" s="75"/>
      <c r="AE15" s="73">
        <v>5</v>
      </c>
      <c r="AF15" s="74"/>
      <c r="AG15" s="74"/>
      <c r="AH15" s="75"/>
      <c r="AI15" s="74">
        <v>10</v>
      </c>
      <c r="AJ15" s="74"/>
      <c r="AK15" s="74"/>
      <c r="AL15" s="75"/>
      <c r="AM15" s="69">
        <f t="shared" si="1"/>
        <v>15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243</v>
      </c>
      <c r="G16" s="74"/>
      <c r="H16" s="75"/>
      <c r="I16" s="73">
        <v>239</v>
      </c>
      <c r="J16" s="74"/>
      <c r="K16" s="75"/>
      <c r="L16" s="73">
        <v>267</v>
      </c>
      <c r="M16" s="74"/>
      <c r="N16" s="75"/>
      <c r="O16" s="73">
        <f t="shared" si="0"/>
        <v>506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46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107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101</v>
      </c>
      <c r="G17" s="74"/>
      <c r="H17" s="75"/>
      <c r="I17" s="73">
        <v>140</v>
      </c>
      <c r="J17" s="74"/>
      <c r="K17" s="75"/>
      <c r="L17" s="73">
        <v>175</v>
      </c>
      <c r="M17" s="74"/>
      <c r="N17" s="75"/>
      <c r="O17" s="73">
        <f t="shared" si="0"/>
        <v>315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291</v>
      </c>
      <c r="AB17" s="74"/>
      <c r="AC17" s="74"/>
      <c r="AD17" s="75"/>
      <c r="AE17" s="73">
        <v>246</v>
      </c>
      <c r="AF17" s="74"/>
      <c r="AG17" s="74"/>
      <c r="AH17" s="75"/>
      <c r="AI17" s="74">
        <v>317</v>
      </c>
      <c r="AJ17" s="74"/>
      <c r="AK17" s="74"/>
      <c r="AL17" s="75"/>
      <c r="AM17" s="69">
        <f t="shared" si="1"/>
        <v>563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187</v>
      </c>
      <c r="J18" s="74"/>
      <c r="K18" s="75"/>
      <c r="L18" s="73">
        <v>214</v>
      </c>
      <c r="M18" s="74"/>
      <c r="N18" s="75"/>
      <c r="O18" s="73">
        <f t="shared" si="0"/>
        <v>401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259</v>
      </c>
      <c r="AB18" s="74"/>
      <c r="AC18" s="74"/>
      <c r="AD18" s="75"/>
      <c r="AE18" s="73">
        <v>200</v>
      </c>
      <c r="AF18" s="74"/>
      <c r="AG18" s="74"/>
      <c r="AH18" s="75"/>
      <c r="AI18" s="74">
        <v>239</v>
      </c>
      <c r="AJ18" s="74"/>
      <c r="AK18" s="74"/>
      <c r="AL18" s="75"/>
      <c r="AM18" s="69">
        <f t="shared" si="1"/>
        <v>439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171</v>
      </c>
      <c r="G19" s="74"/>
      <c r="H19" s="75"/>
      <c r="I19" s="73">
        <v>157</v>
      </c>
      <c r="J19" s="74"/>
      <c r="K19" s="75"/>
      <c r="L19" s="73">
        <v>179</v>
      </c>
      <c r="M19" s="74"/>
      <c r="N19" s="75"/>
      <c r="O19" s="73">
        <f t="shared" si="0"/>
        <v>336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77</v>
      </c>
      <c r="AB19" s="74"/>
      <c r="AC19" s="74"/>
      <c r="AD19" s="75"/>
      <c r="AE19" s="73">
        <v>59</v>
      </c>
      <c r="AF19" s="74"/>
      <c r="AG19" s="74"/>
      <c r="AH19" s="75"/>
      <c r="AI19" s="74">
        <v>74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83</v>
      </c>
      <c r="G20" s="74"/>
      <c r="H20" s="75"/>
      <c r="I20" s="73">
        <v>81</v>
      </c>
      <c r="J20" s="74"/>
      <c r="K20" s="75"/>
      <c r="L20" s="73">
        <v>78</v>
      </c>
      <c r="M20" s="74"/>
      <c r="N20" s="75"/>
      <c r="O20" s="73">
        <f t="shared" si="0"/>
        <v>159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108</v>
      </c>
      <c r="AF20" s="74"/>
      <c r="AG20" s="74"/>
      <c r="AH20" s="75"/>
      <c r="AI20" s="74">
        <v>151</v>
      </c>
      <c r="AJ20" s="74"/>
      <c r="AK20" s="74"/>
      <c r="AL20" s="75"/>
      <c r="AM20" s="69">
        <f t="shared" si="1"/>
        <v>259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47</v>
      </c>
      <c r="J21" s="74"/>
      <c r="K21" s="75"/>
      <c r="L21" s="73">
        <v>65</v>
      </c>
      <c r="M21" s="74"/>
      <c r="N21" s="75"/>
      <c r="O21" s="73">
        <f t="shared" si="0"/>
        <v>112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141</v>
      </c>
      <c r="AB21" s="74"/>
      <c r="AC21" s="74"/>
      <c r="AD21" s="75"/>
      <c r="AE21" s="73">
        <v>132</v>
      </c>
      <c r="AF21" s="74"/>
      <c r="AG21" s="74"/>
      <c r="AH21" s="75"/>
      <c r="AI21" s="74">
        <v>151</v>
      </c>
      <c r="AJ21" s="74"/>
      <c r="AK21" s="74"/>
      <c r="AL21" s="75"/>
      <c r="AM21" s="69">
        <f t="shared" si="1"/>
        <v>283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45</v>
      </c>
      <c r="G22" s="74"/>
      <c r="H22" s="75"/>
      <c r="I22" s="73">
        <v>43</v>
      </c>
      <c r="J22" s="74"/>
      <c r="K22" s="75"/>
      <c r="L22" s="73">
        <v>45</v>
      </c>
      <c r="M22" s="74"/>
      <c r="N22" s="75"/>
      <c r="O22" s="73">
        <f t="shared" si="0"/>
        <v>88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255</v>
      </c>
      <c r="AB22" s="74"/>
      <c r="AC22" s="74"/>
      <c r="AD22" s="75"/>
      <c r="AE22" s="73">
        <v>276</v>
      </c>
      <c r="AF22" s="74"/>
      <c r="AG22" s="74"/>
      <c r="AH22" s="75"/>
      <c r="AI22" s="74">
        <v>318</v>
      </c>
      <c r="AJ22" s="74"/>
      <c r="AK22" s="74"/>
      <c r="AL22" s="75"/>
      <c r="AM22" s="69">
        <f t="shared" si="1"/>
        <v>594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200</v>
      </c>
      <c r="G23" s="74"/>
      <c r="H23" s="75"/>
      <c r="I23" s="73">
        <v>182</v>
      </c>
      <c r="J23" s="74"/>
      <c r="K23" s="75"/>
      <c r="L23" s="73">
        <v>198</v>
      </c>
      <c r="M23" s="74"/>
      <c r="N23" s="75"/>
      <c r="O23" s="73">
        <f t="shared" si="0"/>
        <v>380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26</v>
      </c>
      <c r="AB23" s="74"/>
      <c r="AC23" s="74"/>
      <c r="AD23" s="75"/>
      <c r="AE23" s="73">
        <v>20</v>
      </c>
      <c r="AF23" s="74"/>
      <c r="AG23" s="74"/>
      <c r="AH23" s="75"/>
      <c r="AI23" s="74">
        <v>18</v>
      </c>
      <c r="AJ23" s="74"/>
      <c r="AK23" s="74"/>
      <c r="AL23" s="75"/>
      <c r="AM23" s="69">
        <f t="shared" si="1"/>
        <v>38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248</v>
      </c>
      <c r="G24" s="74"/>
      <c r="H24" s="75"/>
      <c r="I24" s="73">
        <v>281</v>
      </c>
      <c r="J24" s="74"/>
      <c r="K24" s="75"/>
      <c r="L24" s="73">
        <v>268</v>
      </c>
      <c r="M24" s="74"/>
      <c r="N24" s="75"/>
      <c r="O24" s="73">
        <f t="shared" si="0"/>
        <v>549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163</v>
      </c>
      <c r="AB24" s="74"/>
      <c r="AC24" s="74"/>
      <c r="AD24" s="75"/>
      <c r="AE24" s="73">
        <v>156</v>
      </c>
      <c r="AF24" s="74"/>
      <c r="AG24" s="74"/>
      <c r="AH24" s="75"/>
      <c r="AI24" s="74">
        <v>167</v>
      </c>
      <c r="AJ24" s="74"/>
      <c r="AK24" s="74"/>
      <c r="AL24" s="75"/>
      <c r="AM24" s="69">
        <f t="shared" si="1"/>
        <v>323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206</v>
      </c>
      <c r="G25" s="74"/>
      <c r="H25" s="75"/>
      <c r="I25" s="73">
        <v>200</v>
      </c>
      <c r="J25" s="74"/>
      <c r="K25" s="75"/>
      <c r="L25" s="73">
        <v>221</v>
      </c>
      <c r="M25" s="74"/>
      <c r="N25" s="75"/>
      <c r="O25" s="73">
        <f t="shared" si="0"/>
        <v>421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200</v>
      </c>
      <c r="AF25" s="74"/>
      <c r="AG25" s="74"/>
      <c r="AH25" s="75"/>
      <c r="AI25" s="74">
        <v>215</v>
      </c>
      <c r="AJ25" s="74"/>
      <c r="AK25" s="74"/>
      <c r="AL25" s="75"/>
      <c r="AM25" s="69">
        <f t="shared" si="1"/>
        <v>415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167</v>
      </c>
      <c r="J26" s="74"/>
      <c r="K26" s="75"/>
      <c r="L26" s="73">
        <v>198</v>
      </c>
      <c r="M26" s="74"/>
      <c r="N26" s="75"/>
      <c r="O26" s="73">
        <f t="shared" si="0"/>
        <v>365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167</v>
      </c>
      <c r="AB26" s="74"/>
      <c r="AC26" s="74"/>
      <c r="AD26" s="75"/>
      <c r="AE26" s="73">
        <v>158</v>
      </c>
      <c r="AF26" s="74"/>
      <c r="AG26" s="74"/>
      <c r="AH26" s="75"/>
      <c r="AI26" s="74">
        <v>168</v>
      </c>
      <c r="AJ26" s="74"/>
      <c r="AK26" s="74"/>
      <c r="AL26" s="75"/>
      <c r="AM26" s="69">
        <f t="shared" si="1"/>
        <v>326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143</v>
      </c>
      <c r="G27" s="74"/>
      <c r="H27" s="75"/>
      <c r="I27" s="73">
        <v>144</v>
      </c>
      <c r="J27" s="74"/>
      <c r="K27" s="75"/>
      <c r="L27" s="73">
        <v>167</v>
      </c>
      <c r="M27" s="74"/>
      <c r="N27" s="75"/>
      <c r="O27" s="73">
        <f t="shared" si="0"/>
        <v>311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198</v>
      </c>
      <c r="AB27" s="74"/>
      <c r="AC27" s="74"/>
      <c r="AD27" s="75"/>
      <c r="AE27" s="73">
        <v>178</v>
      </c>
      <c r="AF27" s="74"/>
      <c r="AG27" s="74"/>
      <c r="AH27" s="75"/>
      <c r="AI27" s="74">
        <v>152</v>
      </c>
      <c r="AJ27" s="74"/>
      <c r="AK27" s="74"/>
      <c r="AL27" s="75"/>
      <c r="AM27" s="69">
        <f t="shared" si="1"/>
        <v>330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67</v>
      </c>
      <c r="G28" s="74"/>
      <c r="H28" s="75"/>
      <c r="I28" s="73">
        <v>64</v>
      </c>
      <c r="J28" s="74"/>
      <c r="K28" s="75"/>
      <c r="L28" s="73">
        <v>78</v>
      </c>
      <c r="M28" s="74"/>
      <c r="N28" s="75"/>
      <c r="O28" s="73">
        <f t="shared" si="0"/>
        <v>142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238</v>
      </c>
      <c r="AB28" s="74"/>
      <c r="AC28" s="74"/>
      <c r="AD28" s="75"/>
      <c r="AE28" s="73">
        <v>212</v>
      </c>
      <c r="AF28" s="74"/>
      <c r="AG28" s="74"/>
      <c r="AH28" s="75"/>
      <c r="AI28" s="74">
        <v>243</v>
      </c>
      <c r="AJ28" s="74"/>
      <c r="AK28" s="74"/>
      <c r="AL28" s="75"/>
      <c r="AM28" s="69">
        <f t="shared" si="1"/>
        <v>455</v>
      </c>
      <c r="AN28" s="69"/>
      <c r="AO28" s="69"/>
      <c r="AP28" s="69"/>
      <c r="AR28" s="11"/>
      <c r="AS28" s="11" t="s">
        <v>49</v>
      </c>
      <c r="AT28" s="11" t="s">
        <v>50</v>
      </c>
      <c r="AU28" s="11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77</v>
      </c>
      <c r="J29" s="74"/>
      <c r="K29" s="75"/>
      <c r="L29" s="73">
        <v>103</v>
      </c>
      <c r="M29" s="74"/>
      <c r="N29" s="75"/>
      <c r="O29" s="73">
        <f t="shared" si="0"/>
        <v>180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209</v>
      </c>
      <c r="AB29" s="74"/>
      <c r="AC29" s="74"/>
      <c r="AD29" s="75"/>
      <c r="AE29" s="73">
        <v>241</v>
      </c>
      <c r="AF29" s="74"/>
      <c r="AG29" s="74"/>
      <c r="AH29" s="75"/>
      <c r="AI29" s="74">
        <v>189</v>
      </c>
      <c r="AJ29" s="74"/>
      <c r="AK29" s="74"/>
      <c r="AL29" s="75"/>
      <c r="AM29" s="69">
        <f t="shared" si="1"/>
        <v>430</v>
      </c>
      <c r="AN29" s="69"/>
      <c r="AO29" s="69"/>
      <c r="AP29" s="69"/>
      <c r="AR29" s="11" t="s">
        <v>1</v>
      </c>
      <c r="AS29" s="5">
        <f>AE31</f>
        <v>13097</v>
      </c>
      <c r="AT29" s="5">
        <v>4200</v>
      </c>
      <c r="AU29" s="6">
        <f>IF(OR(AS29=0,AT29=0),"",ROUNDDOWN(AT29/AS29,4))</f>
        <v>0.3206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1515</v>
      </c>
      <c r="G30" s="74"/>
      <c r="H30" s="75"/>
      <c r="I30" s="73">
        <v>1651</v>
      </c>
      <c r="J30" s="74"/>
      <c r="K30" s="75"/>
      <c r="L30" s="73">
        <v>1777</v>
      </c>
      <c r="M30" s="74"/>
      <c r="N30" s="75"/>
      <c r="O30" s="73">
        <f t="shared" si="0"/>
        <v>3428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47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93</v>
      </c>
      <c r="AN30" s="69"/>
      <c r="AO30" s="69"/>
      <c r="AP30" s="69"/>
      <c r="AR30" s="11" t="s">
        <v>3</v>
      </c>
      <c r="AS30" s="5">
        <f>AI31</f>
        <v>14413</v>
      </c>
      <c r="AT30" s="5">
        <v>5874</v>
      </c>
      <c r="AU30" s="6">
        <f>IF(OR(AS30=0,AT30=0),"",ROUNDDOWN(AT30/AS30,4))</f>
        <v>0.40749999999999997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547</v>
      </c>
      <c r="G31" s="74"/>
      <c r="H31" s="75"/>
      <c r="I31" s="73">
        <v>607</v>
      </c>
      <c r="J31" s="74"/>
      <c r="K31" s="75"/>
      <c r="L31" s="73">
        <v>667</v>
      </c>
      <c r="M31" s="74"/>
      <c r="N31" s="75"/>
      <c r="O31" s="73">
        <f t="shared" si="0"/>
        <v>1274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12725</v>
      </c>
      <c r="AB31" s="74"/>
      <c r="AC31" s="74"/>
      <c r="AD31" s="75"/>
      <c r="AE31" s="73">
        <f>SUM(I8:K32,AE8:AH30)</f>
        <v>13097</v>
      </c>
      <c r="AF31" s="74"/>
      <c r="AG31" s="74"/>
      <c r="AH31" s="75"/>
      <c r="AI31" s="73">
        <f>SUM(L8:N32,AI8:AL30)</f>
        <v>14413</v>
      </c>
      <c r="AJ31" s="74"/>
      <c r="AK31" s="74"/>
      <c r="AL31" s="75"/>
      <c r="AM31" s="69">
        <f>AE31+AI31</f>
        <v>27510</v>
      </c>
      <c r="AN31" s="69"/>
      <c r="AO31" s="69"/>
      <c r="AP31" s="69"/>
      <c r="AR31" s="11" t="s">
        <v>4</v>
      </c>
      <c r="AS31" s="5">
        <f>AM31</f>
        <v>27510</v>
      </c>
      <c r="AT31" s="5">
        <f>AT29+AT30</f>
        <v>10074</v>
      </c>
      <c r="AU31" s="6">
        <f>IF(OR(AS31=0,AT31=0),"",ROUNDDOWN(AT31/AS31,4))</f>
        <v>0.36609999999999998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463</v>
      </c>
      <c r="G32" s="66"/>
      <c r="H32" s="67"/>
      <c r="I32" s="65">
        <v>463</v>
      </c>
      <c r="J32" s="66"/>
      <c r="K32" s="67"/>
      <c r="L32" s="65">
        <v>517</v>
      </c>
      <c r="M32" s="66"/>
      <c r="N32" s="67"/>
      <c r="O32" s="65">
        <f t="shared" si="0"/>
        <v>980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9" t="s">
        <v>59</v>
      </c>
      <c r="E34" s="76" t="s">
        <v>72</v>
      </c>
      <c r="F34" s="76"/>
      <c r="G34" s="1" t="s">
        <v>2</v>
      </c>
      <c r="L34" s="1" t="s">
        <v>60</v>
      </c>
      <c r="O34" s="59" t="s">
        <v>73</v>
      </c>
      <c r="P34" s="59"/>
      <c r="Q34" s="59"/>
      <c r="R34" s="59"/>
      <c r="S34" s="1" t="s">
        <v>2</v>
      </c>
      <c r="AG34" s="9" t="s">
        <v>61</v>
      </c>
      <c r="AH34" s="60">
        <f>AT31</f>
        <v>10074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9" t="s">
        <v>59</v>
      </c>
      <c r="E36" s="59">
        <v>13</v>
      </c>
      <c r="F36" s="59"/>
      <c r="G36" s="1" t="s">
        <v>62</v>
      </c>
      <c r="L36" s="1" t="s">
        <v>60</v>
      </c>
      <c r="O36" s="59" t="s">
        <v>74</v>
      </c>
      <c r="P36" s="59"/>
      <c r="Q36" s="59"/>
      <c r="R36" s="59"/>
      <c r="S36" s="1" t="s">
        <v>62</v>
      </c>
      <c r="Y36" s="1" t="s">
        <v>70</v>
      </c>
      <c r="AG36" s="9" t="s">
        <v>1</v>
      </c>
      <c r="AH36" s="60">
        <f>AT29</f>
        <v>4200</v>
      </c>
      <c r="AI36" s="60"/>
      <c r="AJ36" s="60"/>
      <c r="AK36" s="60"/>
      <c r="AL36" s="60"/>
      <c r="AM36" s="1" t="s">
        <v>2</v>
      </c>
    </row>
    <row r="37" spans="3:39" ht="6" customHeight="1">
      <c r="AG37" s="9"/>
    </row>
    <row r="38" spans="3:39" ht="18.75" customHeight="1">
      <c r="C38" s="12" t="s">
        <v>65</v>
      </c>
      <c r="AG38" s="9" t="s">
        <v>3</v>
      </c>
      <c r="AH38" s="60">
        <f>AT30</f>
        <v>5874</v>
      </c>
      <c r="AI38" s="60"/>
      <c r="AJ38" s="60"/>
      <c r="AK38" s="60"/>
      <c r="AL38" s="60"/>
      <c r="AM38" s="1" t="s">
        <v>2</v>
      </c>
    </row>
    <row r="39" spans="3:39" ht="6" customHeight="1">
      <c r="AG39" s="9"/>
    </row>
    <row r="40" spans="3:39" ht="18.75" customHeight="1">
      <c r="C40" s="8" t="s">
        <v>66</v>
      </c>
      <c r="AG40" s="9" t="s">
        <v>51</v>
      </c>
      <c r="AH40" s="61">
        <f>IF(OR(AH34=0,AM31=0),"",ROUNDDOWN(AH34/AM31*100,2))</f>
        <v>36.61</v>
      </c>
      <c r="AI40" s="61"/>
      <c r="AJ40" s="61"/>
      <c r="AK40" s="61"/>
      <c r="AL40" s="61"/>
      <c r="AM40" s="1" t="s">
        <v>71</v>
      </c>
    </row>
  </sheetData>
  <mergeCells count="283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0"/>
  <sheetViews>
    <sheetView topLeftCell="A13" workbookViewId="0">
      <selection activeCell="X36" sqref="X3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3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14"/>
      <c r="H3" s="14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13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13"/>
      <c r="H4" s="7"/>
      <c r="I4" s="60" t="s">
        <v>62</v>
      </c>
      <c r="J4" s="60"/>
      <c r="K4" s="60"/>
      <c r="L4" s="60">
        <v>11525</v>
      </c>
      <c r="M4" s="60"/>
      <c r="N4" s="60"/>
      <c r="O4" s="15"/>
      <c r="P4" s="15"/>
      <c r="Q4" s="85" t="s">
        <v>63</v>
      </c>
      <c r="R4" s="85"/>
      <c r="S4" s="85"/>
      <c r="T4" s="86">
        <v>118.3</v>
      </c>
      <c r="U4" s="86"/>
      <c r="V4" s="86"/>
      <c r="W4" s="86"/>
      <c r="X4" s="15" t="s">
        <v>68</v>
      </c>
      <c r="Y4" s="15"/>
      <c r="Z4" s="15"/>
      <c r="AF4" s="4"/>
      <c r="AH4" s="13"/>
      <c r="AK4" s="14"/>
      <c r="AL4" s="13"/>
      <c r="AM4" s="15"/>
      <c r="AP4" s="14"/>
    </row>
    <row r="5" spans="2:44" ht="18.75" customHeight="1">
      <c r="Z5" s="13"/>
      <c r="AA5" s="13"/>
      <c r="AB5" s="13"/>
      <c r="AC5" s="13"/>
      <c r="AD5" s="60" t="s">
        <v>75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1737</v>
      </c>
      <c r="G8" s="80"/>
      <c r="H8" s="81"/>
      <c r="I8" s="79">
        <v>1892</v>
      </c>
      <c r="J8" s="80"/>
      <c r="K8" s="81"/>
      <c r="L8" s="79">
        <v>2093</v>
      </c>
      <c r="M8" s="80"/>
      <c r="N8" s="81"/>
      <c r="O8" s="79">
        <f t="shared" ref="O8:O32" si="0">I8+L8</f>
        <v>3985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486</v>
      </c>
      <c r="AB8" s="80"/>
      <c r="AC8" s="80"/>
      <c r="AD8" s="80"/>
      <c r="AE8" s="79">
        <v>566</v>
      </c>
      <c r="AF8" s="80"/>
      <c r="AG8" s="80"/>
      <c r="AH8" s="81"/>
      <c r="AI8" s="80">
        <v>607</v>
      </c>
      <c r="AJ8" s="80"/>
      <c r="AK8" s="80"/>
      <c r="AL8" s="81"/>
      <c r="AM8" s="78">
        <f t="shared" ref="AM8:AM30" si="1">AE8+AI8</f>
        <v>1173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90</v>
      </c>
      <c r="G9" s="74"/>
      <c r="H9" s="75"/>
      <c r="I9" s="73">
        <v>83</v>
      </c>
      <c r="J9" s="74"/>
      <c r="K9" s="75"/>
      <c r="L9" s="73">
        <v>73</v>
      </c>
      <c r="M9" s="74"/>
      <c r="N9" s="75"/>
      <c r="O9" s="73">
        <f t="shared" si="0"/>
        <v>156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63</v>
      </c>
      <c r="AB9" s="74"/>
      <c r="AC9" s="74"/>
      <c r="AD9" s="75"/>
      <c r="AE9" s="73">
        <v>65</v>
      </c>
      <c r="AF9" s="74"/>
      <c r="AG9" s="74"/>
      <c r="AH9" s="75"/>
      <c r="AI9" s="74">
        <v>75</v>
      </c>
      <c r="AJ9" s="74"/>
      <c r="AK9" s="74"/>
      <c r="AL9" s="75"/>
      <c r="AM9" s="69">
        <f t="shared" si="1"/>
        <v>140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230</v>
      </c>
      <c r="G10" s="74"/>
      <c r="H10" s="75"/>
      <c r="I10" s="73">
        <v>210</v>
      </c>
      <c r="J10" s="74"/>
      <c r="K10" s="75"/>
      <c r="L10" s="73">
        <v>238</v>
      </c>
      <c r="M10" s="74"/>
      <c r="N10" s="75"/>
      <c r="O10" s="73">
        <f t="shared" si="0"/>
        <v>448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288</v>
      </c>
      <c r="AB10" s="74"/>
      <c r="AC10" s="74"/>
      <c r="AD10" s="75"/>
      <c r="AE10" s="73">
        <v>316</v>
      </c>
      <c r="AF10" s="74"/>
      <c r="AG10" s="74"/>
      <c r="AH10" s="75"/>
      <c r="AI10" s="74">
        <v>340</v>
      </c>
      <c r="AJ10" s="74"/>
      <c r="AK10" s="74"/>
      <c r="AL10" s="75"/>
      <c r="AM10" s="69">
        <f t="shared" si="1"/>
        <v>656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106</v>
      </c>
      <c r="G11" s="74"/>
      <c r="H11" s="75"/>
      <c r="I11" s="73">
        <v>99</v>
      </c>
      <c r="J11" s="74"/>
      <c r="K11" s="75"/>
      <c r="L11" s="73">
        <v>121</v>
      </c>
      <c r="M11" s="74"/>
      <c r="N11" s="75"/>
      <c r="O11" s="73">
        <f t="shared" si="0"/>
        <v>220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439</v>
      </c>
      <c r="AB11" s="74"/>
      <c r="AC11" s="74"/>
      <c r="AD11" s="75"/>
      <c r="AE11" s="73">
        <v>505</v>
      </c>
      <c r="AF11" s="74"/>
      <c r="AG11" s="74"/>
      <c r="AH11" s="75"/>
      <c r="AI11" s="74">
        <v>560</v>
      </c>
      <c r="AJ11" s="74"/>
      <c r="AK11" s="74"/>
      <c r="AL11" s="75"/>
      <c r="AM11" s="69">
        <f t="shared" si="1"/>
        <v>1065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143</v>
      </c>
      <c r="G12" s="74"/>
      <c r="H12" s="75"/>
      <c r="I12" s="73">
        <v>157</v>
      </c>
      <c r="J12" s="74"/>
      <c r="K12" s="75"/>
      <c r="L12" s="73">
        <v>157</v>
      </c>
      <c r="M12" s="74"/>
      <c r="N12" s="75"/>
      <c r="O12" s="73">
        <f t="shared" si="0"/>
        <v>314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180</v>
      </c>
      <c r="AB12" s="74"/>
      <c r="AC12" s="74"/>
      <c r="AD12" s="75"/>
      <c r="AE12" s="73">
        <v>192</v>
      </c>
      <c r="AF12" s="74"/>
      <c r="AG12" s="74"/>
      <c r="AH12" s="75"/>
      <c r="AI12" s="74">
        <v>210</v>
      </c>
      <c r="AJ12" s="74"/>
      <c r="AK12" s="74"/>
      <c r="AL12" s="75"/>
      <c r="AM12" s="69">
        <f t="shared" si="1"/>
        <v>402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84</v>
      </c>
      <c r="G13" s="74"/>
      <c r="H13" s="75"/>
      <c r="I13" s="73">
        <v>84</v>
      </c>
      <c r="J13" s="74"/>
      <c r="K13" s="75"/>
      <c r="L13" s="73">
        <v>86</v>
      </c>
      <c r="M13" s="74"/>
      <c r="N13" s="75"/>
      <c r="O13" s="73">
        <f t="shared" si="0"/>
        <v>170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140</v>
      </c>
      <c r="AB13" s="74"/>
      <c r="AC13" s="74"/>
      <c r="AD13" s="75"/>
      <c r="AE13" s="73">
        <v>149</v>
      </c>
      <c r="AF13" s="74"/>
      <c r="AG13" s="74"/>
      <c r="AH13" s="75"/>
      <c r="AI13" s="74">
        <v>149</v>
      </c>
      <c r="AJ13" s="74"/>
      <c r="AK13" s="74"/>
      <c r="AL13" s="75"/>
      <c r="AM13" s="69">
        <f t="shared" si="1"/>
        <v>298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3</v>
      </c>
      <c r="M14" s="74"/>
      <c r="N14" s="75"/>
      <c r="O14" s="73">
        <f t="shared" si="0"/>
        <v>10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1465</v>
      </c>
      <c r="AB14" s="74"/>
      <c r="AC14" s="74"/>
      <c r="AD14" s="75"/>
      <c r="AE14" s="73">
        <v>1490</v>
      </c>
      <c r="AF14" s="74"/>
      <c r="AG14" s="74"/>
      <c r="AH14" s="75"/>
      <c r="AI14" s="74">
        <v>1649</v>
      </c>
      <c r="AJ14" s="74"/>
      <c r="AK14" s="74"/>
      <c r="AL14" s="75"/>
      <c r="AM14" s="69">
        <f t="shared" si="1"/>
        <v>3139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254</v>
      </c>
      <c r="G15" s="74"/>
      <c r="H15" s="75"/>
      <c r="I15" s="73">
        <v>263</v>
      </c>
      <c r="J15" s="74"/>
      <c r="K15" s="75"/>
      <c r="L15" s="73">
        <v>307</v>
      </c>
      <c r="M15" s="74"/>
      <c r="N15" s="75"/>
      <c r="O15" s="73">
        <f t="shared" si="0"/>
        <v>570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9</v>
      </c>
      <c r="AB15" s="74"/>
      <c r="AC15" s="74"/>
      <c r="AD15" s="75"/>
      <c r="AE15" s="73">
        <v>5</v>
      </c>
      <c r="AF15" s="74"/>
      <c r="AG15" s="74"/>
      <c r="AH15" s="75"/>
      <c r="AI15" s="74">
        <v>10</v>
      </c>
      <c r="AJ15" s="74"/>
      <c r="AK15" s="74"/>
      <c r="AL15" s="75"/>
      <c r="AM15" s="69">
        <f t="shared" si="1"/>
        <v>15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243</v>
      </c>
      <c r="G16" s="74"/>
      <c r="H16" s="75"/>
      <c r="I16" s="73">
        <v>239</v>
      </c>
      <c r="J16" s="74"/>
      <c r="K16" s="75"/>
      <c r="L16" s="73">
        <v>267</v>
      </c>
      <c r="M16" s="74"/>
      <c r="N16" s="75"/>
      <c r="O16" s="73">
        <f t="shared" si="0"/>
        <v>506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60</v>
      </c>
      <c r="AB16" s="74"/>
      <c r="AC16" s="74"/>
      <c r="AD16" s="75"/>
      <c r="AE16" s="73">
        <v>46</v>
      </c>
      <c r="AF16" s="74"/>
      <c r="AG16" s="74"/>
      <c r="AH16" s="75"/>
      <c r="AI16" s="74">
        <v>60</v>
      </c>
      <c r="AJ16" s="74"/>
      <c r="AK16" s="74"/>
      <c r="AL16" s="75"/>
      <c r="AM16" s="69">
        <f t="shared" si="1"/>
        <v>106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100</v>
      </c>
      <c r="G17" s="74"/>
      <c r="H17" s="75"/>
      <c r="I17" s="73">
        <v>140</v>
      </c>
      <c r="J17" s="74"/>
      <c r="K17" s="75"/>
      <c r="L17" s="73">
        <v>174</v>
      </c>
      <c r="M17" s="74"/>
      <c r="N17" s="75"/>
      <c r="O17" s="73">
        <f t="shared" si="0"/>
        <v>314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287</v>
      </c>
      <c r="AB17" s="74"/>
      <c r="AC17" s="74"/>
      <c r="AD17" s="75"/>
      <c r="AE17" s="73">
        <v>245</v>
      </c>
      <c r="AF17" s="74"/>
      <c r="AG17" s="74"/>
      <c r="AH17" s="75"/>
      <c r="AI17" s="74">
        <v>313</v>
      </c>
      <c r="AJ17" s="74"/>
      <c r="AK17" s="74"/>
      <c r="AL17" s="75"/>
      <c r="AM17" s="69">
        <f t="shared" si="1"/>
        <v>558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185</v>
      </c>
      <c r="J18" s="74"/>
      <c r="K18" s="75"/>
      <c r="L18" s="73">
        <v>214</v>
      </c>
      <c r="M18" s="74"/>
      <c r="N18" s="75"/>
      <c r="O18" s="73">
        <f t="shared" si="0"/>
        <v>399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257</v>
      </c>
      <c r="AB18" s="74"/>
      <c r="AC18" s="74"/>
      <c r="AD18" s="75"/>
      <c r="AE18" s="73">
        <v>201</v>
      </c>
      <c r="AF18" s="74"/>
      <c r="AG18" s="74"/>
      <c r="AH18" s="75"/>
      <c r="AI18" s="74">
        <v>237</v>
      </c>
      <c r="AJ18" s="74"/>
      <c r="AK18" s="74"/>
      <c r="AL18" s="75"/>
      <c r="AM18" s="69">
        <f t="shared" si="1"/>
        <v>438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172</v>
      </c>
      <c r="G19" s="74"/>
      <c r="H19" s="75"/>
      <c r="I19" s="73">
        <v>158</v>
      </c>
      <c r="J19" s="74"/>
      <c r="K19" s="75"/>
      <c r="L19" s="73">
        <v>181</v>
      </c>
      <c r="M19" s="74"/>
      <c r="N19" s="75"/>
      <c r="O19" s="73">
        <f t="shared" si="0"/>
        <v>339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77</v>
      </c>
      <c r="AB19" s="74"/>
      <c r="AC19" s="74"/>
      <c r="AD19" s="75"/>
      <c r="AE19" s="73">
        <v>59</v>
      </c>
      <c r="AF19" s="74"/>
      <c r="AG19" s="74"/>
      <c r="AH19" s="75"/>
      <c r="AI19" s="74">
        <v>74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83</v>
      </c>
      <c r="G20" s="74"/>
      <c r="H20" s="75"/>
      <c r="I20" s="73">
        <v>81</v>
      </c>
      <c r="J20" s="74"/>
      <c r="K20" s="75"/>
      <c r="L20" s="73">
        <v>78</v>
      </c>
      <c r="M20" s="74"/>
      <c r="N20" s="75"/>
      <c r="O20" s="73">
        <f t="shared" si="0"/>
        <v>159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126</v>
      </c>
      <c r="AB20" s="74"/>
      <c r="AC20" s="74"/>
      <c r="AD20" s="75"/>
      <c r="AE20" s="73">
        <v>107</v>
      </c>
      <c r="AF20" s="74"/>
      <c r="AG20" s="74"/>
      <c r="AH20" s="75"/>
      <c r="AI20" s="74">
        <v>151</v>
      </c>
      <c r="AJ20" s="74"/>
      <c r="AK20" s="74"/>
      <c r="AL20" s="75"/>
      <c r="AM20" s="69">
        <f t="shared" si="1"/>
        <v>258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46</v>
      </c>
      <c r="J21" s="74"/>
      <c r="K21" s="75"/>
      <c r="L21" s="73">
        <v>65</v>
      </c>
      <c r="M21" s="74"/>
      <c r="N21" s="75"/>
      <c r="O21" s="73">
        <f t="shared" si="0"/>
        <v>111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140</v>
      </c>
      <c r="AB21" s="74"/>
      <c r="AC21" s="74"/>
      <c r="AD21" s="75"/>
      <c r="AE21" s="73">
        <v>132</v>
      </c>
      <c r="AF21" s="74"/>
      <c r="AG21" s="74"/>
      <c r="AH21" s="75"/>
      <c r="AI21" s="74">
        <v>150</v>
      </c>
      <c r="AJ21" s="74"/>
      <c r="AK21" s="74"/>
      <c r="AL21" s="75"/>
      <c r="AM21" s="69">
        <f t="shared" si="1"/>
        <v>282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45</v>
      </c>
      <c r="G22" s="74"/>
      <c r="H22" s="75"/>
      <c r="I22" s="73">
        <v>43</v>
      </c>
      <c r="J22" s="74"/>
      <c r="K22" s="75"/>
      <c r="L22" s="73">
        <v>45</v>
      </c>
      <c r="M22" s="74"/>
      <c r="N22" s="75"/>
      <c r="O22" s="73">
        <f t="shared" si="0"/>
        <v>88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253</v>
      </c>
      <c r="AB22" s="74"/>
      <c r="AC22" s="74"/>
      <c r="AD22" s="75"/>
      <c r="AE22" s="73">
        <v>275</v>
      </c>
      <c r="AF22" s="74"/>
      <c r="AG22" s="74"/>
      <c r="AH22" s="75"/>
      <c r="AI22" s="74">
        <v>316</v>
      </c>
      <c r="AJ22" s="74"/>
      <c r="AK22" s="74"/>
      <c r="AL22" s="75"/>
      <c r="AM22" s="69">
        <f t="shared" si="1"/>
        <v>591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201</v>
      </c>
      <c r="G23" s="74"/>
      <c r="H23" s="75"/>
      <c r="I23" s="73">
        <v>183</v>
      </c>
      <c r="J23" s="74"/>
      <c r="K23" s="75"/>
      <c r="L23" s="73">
        <v>197</v>
      </c>
      <c r="M23" s="74"/>
      <c r="N23" s="75"/>
      <c r="O23" s="73">
        <f t="shared" si="0"/>
        <v>380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26</v>
      </c>
      <c r="AB23" s="74"/>
      <c r="AC23" s="74"/>
      <c r="AD23" s="75"/>
      <c r="AE23" s="73">
        <v>20</v>
      </c>
      <c r="AF23" s="74"/>
      <c r="AG23" s="74"/>
      <c r="AH23" s="75"/>
      <c r="AI23" s="74">
        <v>18</v>
      </c>
      <c r="AJ23" s="74"/>
      <c r="AK23" s="74"/>
      <c r="AL23" s="75"/>
      <c r="AM23" s="69">
        <f t="shared" si="1"/>
        <v>38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248</v>
      </c>
      <c r="G24" s="74"/>
      <c r="H24" s="75"/>
      <c r="I24" s="73">
        <v>279</v>
      </c>
      <c r="J24" s="74"/>
      <c r="K24" s="75"/>
      <c r="L24" s="73">
        <v>269</v>
      </c>
      <c r="M24" s="74"/>
      <c r="N24" s="75"/>
      <c r="O24" s="73">
        <f t="shared" si="0"/>
        <v>548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163</v>
      </c>
      <c r="AB24" s="74"/>
      <c r="AC24" s="74"/>
      <c r="AD24" s="75"/>
      <c r="AE24" s="73">
        <v>155</v>
      </c>
      <c r="AF24" s="74"/>
      <c r="AG24" s="74"/>
      <c r="AH24" s="75"/>
      <c r="AI24" s="74">
        <v>168</v>
      </c>
      <c r="AJ24" s="74"/>
      <c r="AK24" s="74"/>
      <c r="AL24" s="75"/>
      <c r="AM24" s="69">
        <f t="shared" si="1"/>
        <v>323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205</v>
      </c>
      <c r="G25" s="74"/>
      <c r="H25" s="75"/>
      <c r="I25" s="73">
        <v>199</v>
      </c>
      <c r="J25" s="74"/>
      <c r="K25" s="75"/>
      <c r="L25" s="73">
        <v>223</v>
      </c>
      <c r="M25" s="74"/>
      <c r="N25" s="75"/>
      <c r="O25" s="73">
        <f t="shared" si="0"/>
        <v>422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201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414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166</v>
      </c>
      <c r="J26" s="74"/>
      <c r="K26" s="75"/>
      <c r="L26" s="73">
        <v>198</v>
      </c>
      <c r="M26" s="74"/>
      <c r="N26" s="75"/>
      <c r="O26" s="73">
        <f t="shared" si="0"/>
        <v>364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168</v>
      </c>
      <c r="AB26" s="74"/>
      <c r="AC26" s="74"/>
      <c r="AD26" s="75"/>
      <c r="AE26" s="73">
        <v>160</v>
      </c>
      <c r="AF26" s="74"/>
      <c r="AG26" s="74"/>
      <c r="AH26" s="75"/>
      <c r="AI26" s="74">
        <v>170</v>
      </c>
      <c r="AJ26" s="74"/>
      <c r="AK26" s="74"/>
      <c r="AL26" s="75"/>
      <c r="AM26" s="69">
        <f t="shared" si="1"/>
        <v>330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144</v>
      </c>
      <c r="G27" s="74"/>
      <c r="H27" s="75"/>
      <c r="I27" s="73">
        <v>146</v>
      </c>
      <c r="J27" s="74"/>
      <c r="K27" s="75"/>
      <c r="L27" s="73">
        <v>169</v>
      </c>
      <c r="M27" s="74"/>
      <c r="N27" s="75"/>
      <c r="O27" s="73">
        <f t="shared" si="0"/>
        <v>315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198</v>
      </c>
      <c r="AB27" s="74"/>
      <c r="AC27" s="74"/>
      <c r="AD27" s="75"/>
      <c r="AE27" s="73">
        <v>179</v>
      </c>
      <c r="AF27" s="74"/>
      <c r="AG27" s="74"/>
      <c r="AH27" s="75"/>
      <c r="AI27" s="74">
        <v>151</v>
      </c>
      <c r="AJ27" s="74"/>
      <c r="AK27" s="74"/>
      <c r="AL27" s="75"/>
      <c r="AM27" s="69">
        <f t="shared" si="1"/>
        <v>330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62</v>
      </c>
      <c r="J28" s="74"/>
      <c r="K28" s="75"/>
      <c r="L28" s="73">
        <v>75</v>
      </c>
      <c r="M28" s="74"/>
      <c r="N28" s="75"/>
      <c r="O28" s="73">
        <f t="shared" si="0"/>
        <v>137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238</v>
      </c>
      <c r="AB28" s="74"/>
      <c r="AC28" s="74"/>
      <c r="AD28" s="75"/>
      <c r="AE28" s="73">
        <v>212</v>
      </c>
      <c r="AF28" s="74"/>
      <c r="AG28" s="74"/>
      <c r="AH28" s="75"/>
      <c r="AI28" s="74">
        <v>243</v>
      </c>
      <c r="AJ28" s="74"/>
      <c r="AK28" s="74"/>
      <c r="AL28" s="75"/>
      <c r="AM28" s="69">
        <f t="shared" si="1"/>
        <v>455</v>
      </c>
      <c r="AN28" s="69"/>
      <c r="AO28" s="69"/>
      <c r="AP28" s="69"/>
      <c r="AR28" s="16"/>
      <c r="AS28" s="16" t="s">
        <v>49</v>
      </c>
      <c r="AT28" s="16" t="s">
        <v>50</v>
      </c>
      <c r="AU28" s="16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77</v>
      </c>
      <c r="J29" s="74"/>
      <c r="K29" s="75"/>
      <c r="L29" s="73">
        <v>103</v>
      </c>
      <c r="M29" s="74"/>
      <c r="N29" s="75"/>
      <c r="O29" s="73">
        <f t="shared" si="0"/>
        <v>180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209</v>
      </c>
      <c r="AB29" s="74"/>
      <c r="AC29" s="74"/>
      <c r="AD29" s="75"/>
      <c r="AE29" s="73">
        <v>241</v>
      </c>
      <c r="AF29" s="74"/>
      <c r="AG29" s="74"/>
      <c r="AH29" s="75"/>
      <c r="AI29" s="74">
        <v>189</v>
      </c>
      <c r="AJ29" s="74"/>
      <c r="AK29" s="74"/>
      <c r="AL29" s="75"/>
      <c r="AM29" s="69">
        <f t="shared" si="1"/>
        <v>430</v>
      </c>
      <c r="AN29" s="69"/>
      <c r="AO29" s="69"/>
      <c r="AP29" s="69"/>
      <c r="AR29" s="16" t="s">
        <v>1</v>
      </c>
      <c r="AS29" s="5">
        <f>AE31</f>
        <v>13083</v>
      </c>
      <c r="AT29" s="5">
        <v>4202</v>
      </c>
      <c r="AU29" s="6">
        <f>IF(OR(AS29=0,AT29=0),"",ROUNDDOWN(AT29/AS29,4))</f>
        <v>0.3211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1511</v>
      </c>
      <c r="G30" s="74"/>
      <c r="H30" s="75"/>
      <c r="I30" s="73">
        <v>1647</v>
      </c>
      <c r="J30" s="74"/>
      <c r="K30" s="75"/>
      <c r="L30" s="73">
        <v>1772</v>
      </c>
      <c r="M30" s="74"/>
      <c r="N30" s="75"/>
      <c r="O30" s="73">
        <f t="shared" si="0"/>
        <v>3419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47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93</v>
      </c>
      <c r="AN30" s="69"/>
      <c r="AO30" s="69"/>
      <c r="AP30" s="69"/>
      <c r="AR30" s="16" t="s">
        <v>3</v>
      </c>
      <c r="AS30" s="5">
        <f>AI31</f>
        <v>14390</v>
      </c>
      <c r="AT30" s="5">
        <v>5875</v>
      </c>
      <c r="AU30" s="6">
        <f>IF(OR(AS30=0,AT30=0),"",ROUNDDOWN(AT30/AS30,4))</f>
        <v>0.40820000000000001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548</v>
      </c>
      <c r="G31" s="74"/>
      <c r="H31" s="75"/>
      <c r="I31" s="73">
        <v>608</v>
      </c>
      <c r="J31" s="74"/>
      <c r="K31" s="75"/>
      <c r="L31" s="73">
        <v>667</v>
      </c>
      <c r="M31" s="74"/>
      <c r="N31" s="75"/>
      <c r="O31" s="73">
        <f t="shared" si="0"/>
        <v>1275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12715</v>
      </c>
      <c r="AB31" s="74"/>
      <c r="AC31" s="74"/>
      <c r="AD31" s="75"/>
      <c r="AE31" s="73">
        <f>SUM(I8:K32,AE8:AH30)</f>
        <v>13083</v>
      </c>
      <c r="AF31" s="74"/>
      <c r="AG31" s="74"/>
      <c r="AH31" s="75"/>
      <c r="AI31" s="73">
        <f>SUM(L8:N32,AI8:AL30)</f>
        <v>14390</v>
      </c>
      <c r="AJ31" s="74"/>
      <c r="AK31" s="74"/>
      <c r="AL31" s="75"/>
      <c r="AM31" s="69">
        <f>AE31+AI31</f>
        <v>27473</v>
      </c>
      <c r="AN31" s="69"/>
      <c r="AO31" s="69"/>
      <c r="AP31" s="69"/>
      <c r="AR31" s="16" t="s">
        <v>4</v>
      </c>
      <c r="AS31" s="5">
        <f>AM31</f>
        <v>27473</v>
      </c>
      <c r="AT31" s="5">
        <f>AT29+AT30</f>
        <v>10077</v>
      </c>
      <c r="AU31" s="6">
        <f>IF(OR(AS31=0,AT31=0),"",ROUNDDOWN(AT31/AS31,4))</f>
        <v>0.36670000000000003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463</v>
      </c>
      <c r="G32" s="66"/>
      <c r="H32" s="67"/>
      <c r="I32" s="65">
        <v>461</v>
      </c>
      <c r="J32" s="66"/>
      <c r="K32" s="67"/>
      <c r="L32" s="65">
        <v>516</v>
      </c>
      <c r="M32" s="66"/>
      <c r="N32" s="67"/>
      <c r="O32" s="65">
        <f t="shared" si="0"/>
        <v>977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14" t="s">
        <v>59</v>
      </c>
      <c r="E34" s="76">
        <f>AM31-Ｈ27.4!AM31</f>
        <v>-37</v>
      </c>
      <c r="F34" s="76"/>
      <c r="G34" s="1" t="s">
        <v>2</v>
      </c>
      <c r="L34" s="1" t="s">
        <v>60</v>
      </c>
      <c r="O34" s="59" t="s">
        <v>76</v>
      </c>
      <c r="P34" s="59"/>
      <c r="Q34" s="59"/>
      <c r="R34" s="59"/>
      <c r="S34" s="1" t="s">
        <v>2</v>
      </c>
      <c r="AG34" s="14" t="s">
        <v>61</v>
      </c>
      <c r="AH34" s="60">
        <f>AT31</f>
        <v>10077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14" t="s">
        <v>59</v>
      </c>
      <c r="E36" s="59">
        <f>AA31-Ｈ27.4!AA31</f>
        <v>-10</v>
      </c>
      <c r="F36" s="59"/>
      <c r="G36" s="1" t="s">
        <v>62</v>
      </c>
      <c r="L36" s="1" t="s">
        <v>60</v>
      </c>
      <c r="O36" s="59" t="s">
        <v>77</v>
      </c>
      <c r="P36" s="59"/>
      <c r="Q36" s="59"/>
      <c r="R36" s="59"/>
      <c r="S36" s="1" t="s">
        <v>62</v>
      </c>
      <c r="Y36" s="1" t="s">
        <v>70</v>
      </c>
      <c r="AG36" s="14" t="s">
        <v>1</v>
      </c>
      <c r="AH36" s="60">
        <f>AT29</f>
        <v>4202</v>
      </c>
      <c r="AI36" s="60"/>
      <c r="AJ36" s="60"/>
      <c r="AK36" s="60"/>
      <c r="AL36" s="60"/>
      <c r="AM36" s="1" t="s">
        <v>2</v>
      </c>
    </row>
    <row r="37" spans="3:39" ht="6" customHeight="1">
      <c r="AG37" s="14"/>
    </row>
    <row r="38" spans="3:39" ht="18.75" customHeight="1">
      <c r="C38" s="15" t="s">
        <v>65</v>
      </c>
      <c r="AG38" s="14" t="s">
        <v>3</v>
      </c>
      <c r="AH38" s="60">
        <f>AT30</f>
        <v>5875</v>
      </c>
      <c r="AI38" s="60"/>
      <c r="AJ38" s="60"/>
      <c r="AK38" s="60"/>
      <c r="AL38" s="60"/>
      <c r="AM38" s="1" t="s">
        <v>2</v>
      </c>
    </row>
    <row r="39" spans="3:39" ht="6" customHeight="1">
      <c r="AG39" s="14"/>
    </row>
    <row r="40" spans="3:39" ht="18.75" customHeight="1">
      <c r="C40" s="8" t="s">
        <v>66</v>
      </c>
      <c r="AG40" s="14" t="s">
        <v>51</v>
      </c>
      <c r="AH40" s="61">
        <f>IF(OR(AH34=0,AM31=0),"",ROUNDDOWN(AH34/AM31*100,2))</f>
        <v>36.67</v>
      </c>
      <c r="AI40" s="61"/>
      <c r="AJ40" s="61"/>
      <c r="AK40" s="61"/>
      <c r="AL40" s="61"/>
      <c r="AM40" s="1" t="s">
        <v>71</v>
      </c>
    </row>
  </sheetData>
  <mergeCells count="283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6" workbookViewId="0">
      <selection activeCell="D4" sqref="D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7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18"/>
      <c r="H3" s="18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17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17"/>
      <c r="H4" s="7"/>
      <c r="I4" s="60" t="s">
        <v>62</v>
      </c>
      <c r="J4" s="60"/>
      <c r="K4" s="60"/>
      <c r="L4" s="60">
        <v>11525</v>
      </c>
      <c r="M4" s="60"/>
      <c r="N4" s="60"/>
      <c r="O4" s="19"/>
      <c r="P4" s="19"/>
      <c r="Q4" s="85" t="s">
        <v>63</v>
      </c>
      <c r="R4" s="85"/>
      <c r="S4" s="85"/>
      <c r="T4" s="86">
        <v>118.3</v>
      </c>
      <c r="U4" s="86"/>
      <c r="V4" s="86"/>
      <c r="W4" s="86"/>
      <c r="X4" s="19" t="s">
        <v>78</v>
      </c>
      <c r="Y4" s="19"/>
      <c r="Z4" s="19"/>
      <c r="AF4" s="4"/>
      <c r="AH4" s="17"/>
      <c r="AK4" s="18"/>
      <c r="AL4" s="17"/>
      <c r="AM4" s="19"/>
      <c r="AP4" s="18"/>
    </row>
    <row r="5" spans="2:44" ht="18.75" customHeight="1">
      <c r="Z5" s="17"/>
      <c r="AA5" s="17"/>
      <c r="AB5" s="17"/>
      <c r="AC5" s="17"/>
      <c r="AD5" s="60" t="s">
        <v>79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1739</v>
      </c>
      <c r="G8" s="80"/>
      <c r="H8" s="81"/>
      <c r="I8" s="79">
        <v>1889</v>
      </c>
      <c r="J8" s="80"/>
      <c r="K8" s="81"/>
      <c r="L8" s="79">
        <v>2095</v>
      </c>
      <c r="M8" s="80"/>
      <c r="N8" s="81"/>
      <c r="O8" s="79">
        <f t="shared" ref="O8:O32" si="0">I8+L8</f>
        <v>3984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487</v>
      </c>
      <c r="AB8" s="80"/>
      <c r="AC8" s="80"/>
      <c r="AD8" s="80"/>
      <c r="AE8" s="79">
        <v>565</v>
      </c>
      <c r="AF8" s="80"/>
      <c r="AG8" s="80"/>
      <c r="AH8" s="81"/>
      <c r="AI8" s="80">
        <v>607</v>
      </c>
      <c r="AJ8" s="80"/>
      <c r="AK8" s="80"/>
      <c r="AL8" s="81"/>
      <c r="AM8" s="78">
        <f t="shared" ref="AM8:AM30" si="1">AE8+AI8</f>
        <v>1172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94</v>
      </c>
      <c r="G9" s="74"/>
      <c r="H9" s="75"/>
      <c r="I9" s="73">
        <v>86</v>
      </c>
      <c r="J9" s="74"/>
      <c r="K9" s="75"/>
      <c r="L9" s="73">
        <v>73</v>
      </c>
      <c r="M9" s="74"/>
      <c r="N9" s="75"/>
      <c r="O9" s="73">
        <f t="shared" si="0"/>
        <v>159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63</v>
      </c>
      <c r="AB9" s="74"/>
      <c r="AC9" s="74"/>
      <c r="AD9" s="75"/>
      <c r="AE9" s="73">
        <v>65</v>
      </c>
      <c r="AF9" s="74"/>
      <c r="AG9" s="74"/>
      <c r="AH9" s="75"/>
      <c r="AI9" s="74">
        <v>74</v>
      </c>
      <c r="AJ9" s="74"/>
      <c r="AK9" s="74"/>
      <c r="AL9" s="75"/>
      <c r="AM9" s="69">
        <f t="shared" si="1"/>
        <v>139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231</v>
      </c>
      <c r="G10" s="74"/>
      <c r="H10" s="75"/>
      <c r="I10" s="73">
        <v>210</v>
      </c>
      <c r="J10" s="74"/>
      <c r="K10" s="75"/>
      <c r="L10" s="73">
        <v>239</v>
      </c>
      <c r="M10" s="74"/>
      <c r="N10" s="75"/>
      <c r="O10" s="73">
        <f t="shared" si="0"/>
        <v>449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285</v>
      </c>
      <c r="AB10" s="74"/>
      <c r="AC10" s="74"/>
      <c r="AD10" s="75"/>
      <c r="AE10" s="73">
        <v>315</v>
      </c>
      <c r="AF10" s="74"/>
      <c r="AG10" s="74"/>
      <c r="AH10" s="75"/>
      <c r="AI10" s="74">
        <v>340</v>
      </c>
      <c r="AJ10" s="74"/>
      <c r="AK10" s="74"/>
      <c r="AL10" s="75"/>
      <c r="AM10" s="69">
        <f t="shared" si="1"/>
        <v>655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99</v>
      </c>
      <c r="J11" s="74"/>
      <c r="K11" s="75"/>
      <c r="L11" s="73">
        <v>120</v>
      </c>
      <c r="M11" s="74"/>
      <c r="N11" s="75"/>
      <c r="O11" s="73">
        <f t="shared" si="0"/>
        <v>219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435</v>
      </c>
      <c r="AB11" s="74"/>
      <c r="AC11" s="74"/>
      <c r="AD11" s="75"/>
      <c r="AE11" s="73">
        <v>500</v>
      </c>
      <c r="AF11" s="74"/>
      <c r="AG11" s="74"/>
      <c r="AH11" s="75"/>
      <c r="AI11" s="74">
        <v>559</v>
      </c>
      <c r="AJ11" s="74"/>
      <c r="AK11" s="74"/>
      <c r="AL11" s="75"/>
      <c r="AM11" s="69">
        <f t="shared" si="1"/>
        <v>1059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143</v>
      </c>
      <c r="G12" s="74"/>
      <c r="H12" s="75"/>
      <c r="I12" s="73">
        <v>157</v>
      </c>
      <c r="J12" s="74"/>
      <c r="K12" s="75"/>
      <c r="L12" s="73">
        <v>158</v>
      </c>
      <c r="M12" s="74"/>
      <c r="N12" s="75"/>
      <c r="O12" s="73">
        <f t="shared" si="0"/>
        <v>315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179</v>
      </c>
      <c r="AB12" s="74"/>
      <c r="AC12" s="74"/>
      <c r="AD12" s="75"/>
      <c r="AE12" s="73">
        <v>191</v>
      </c>
      <c r="AF12" s="74"/>
      <c r="AG12" s="74"/>
      <c r="AH12" s="75"/>
      <c r="AI12" s="74">
        <v>208</v>
      </c>
      <c r="AJ12" s="74"/>
      <c r="AK12" s="74"/>
      <c r="AL12" s="75"/>
      <c r="AM12" s="69">
        <f t="shared" si="1"/>
        <v>399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84</v>
      </c>
      <c r="G13" s="74"/>
      <c r="H13" s="75"/>
      <c r="I13" s="73">
        <v>84</v>
      </c>
      <c r="J13" s="74"/>
      <c r="K13" s="75"/>
      <c r="L13" s="73">
        <v>86</v>
      </c>
      <c r="M13" s="74"/>
      <c r="N13" s="75"/>
      <c r="O13" s="73">
        <f t="shared" si="0"/>
        <v>170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140</v>
      </c>
      <c r="AB13" s="74"/>
      <c r="AC13" s="74"/>
      <c r="AD13" s="75"/>
      <c r="AE13" s="73">
        <v>149</v>
      </c>
      <c r="AF13" s="74"/>
      <c r="AG13" s="74"/>
      <c r="AH13" s="75"/>
      <c r="AI13" s="74">
        <v>149</v>
      </c>
      <c r="AJ13" s="74"/>
      <c r="AK13" s="74"/>
      <c r="AL13" s="75"/>
      <c r="AM13" s="69">
        <f t="shared" si="1"/>
        <v>298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3</v>
      </c>
      <c r="M14" s="74"/>
      <c r="N14" s="75"/>
      <c r="O14" s="73">
        <f t="shared" si="0"/>
        <v>10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1462</v>
      </c>
      <c r="AB14" s="74"/>
      <c r="AC14" s="74"/>
      <c r="AD14" s="75"/>
      <c r="AE14" s="73">
        <v>1480</v>
      </c>
      <c r="AF14" s="74"/>
      <c r="AG14" s="74"/>
      <c r="AH14" s="75"/>
      <c r="AI14" s="74">
        <v>1645</v>
      </c>
      <c r="AJ14" s="74"/>
      <c r="AK14" s="74"/>
      <c r="AL14" s="75"/>
      <c r="AM14" s="69">
        <f t="shared" si="1"/>
        <v>3125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255</v>
      </c>
      <c r="G15" s="74"/>
      <c r="H15" s="75"/>
      <c r="I15" s="73">
        <v>264</v>
      </c>
      <c r="J15" s="74"/>
      <c r="K15" s="75"/>
      <c r="L15" s="73">
        <v>309</v>
      </c>
      <c r="M15" s="74"/>
      <c r="N15" s="75"/>
      <c r="O15" s="73">
        <f t="shared" si="0"/>
        <v>573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9</v>
      </c>
      <c r="AB15" s="74"/>
      <c r="AC15" s="74"/>
      <c r="AD15" s="75"/>
      <c r="AE15" s="73">
        <v>5</v>
      </c>
      <c r="AF15" s="74"/>
      <c r="AG15" s="74"/>
      <c r="AH15" s="75"/>
      <c r="AI15" s="74">
        <v>10</v>
      </c>
      <c r="AJ15" s="74"/>
      <c r="AK15" s="74"/>
      <c r="AL15" s="75"/>
      <c r="AM15" s="69">
        <f t="shared" si="1"/>
        <v>15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243</v>
      </c>
      <c r="G16" s="74"/>
      <c r="H16" s="75"/>
      <c r="I16" s="73">
        <v>239</v>
      </c>
      <c r="J16" s="74"/>
      <c r="K16" s="75"/>
      <c r="L16" s="73">
        <v>264</v>
      </c>
      <c r="M16" s="74"/>
      <c r="N16" s="75"/>
      <c r="O16" s="73">
        <f t="shared" si="0"/>
        <v>503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47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108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101</v>
      </c>
      <c r="G17" s="74"/>
      <c r="H17" s="75"/>
      <c r="I17" s="73">
        <v>140</v>
      </c>
      <c r="J17" s="74"/>
      <c r="K17" s="75"/>
      <c r="L17" s="73">
        <v>175</v>
      </c>
      <c r="M17" s="74"/>
      <c r="N17" s="75"/>
      <c r="O17" s="73">
        <f t="shared" si="0"/>
        <v>315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286</v>
      </c>
      <c r="AB17" s="74"/>
      <c r="AC17" s="74"/>
      <c r="AD17" s="75"/>
      <c r="AE17" s="73">
        <v>244</v>
      </c>
      <c r="AF17" s="74"/>
      <c r="AG17" s="74"/>
      <c r="AH17" s="75"/>
      <c r="AI17" s="74">
        <v>312</v>
      </c>
      <c r="AJ17" s="74"/>
      <c r="AK17" s="74"/>
      <c r="AL17" s="75"/>
      <c r="AM17" s="69">
        <f t="shared" si="1"/>
        <v>556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185</v>
      </c>
      <c r="J18" s="74"/>
      <c r="K18" s="75"/>
      <c r="L18" s="73">
        <v>214</v>
      </c>
      <c r="M18" s="74"/>
      <c r="N18" s="75"/>
      <c r="O18" s="73">
        <f t="shared" si="0"/>
        <v>399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257</v>
      </c>
      <c r="AB18" s="74"/>
      <c r="AC18" s="74"/>
      <c r="AD18" s="75"/>
      <c r="AE18" s="73">
        <v>202</v>
      </c>
      <c r="AF18" s="74"/>
      <c r="AG18" s="74"/>
      <c r="AH18" s="75"/>
      <c r="AI18" s="74">
        <v>231</v>
      </c>
      <c r="AJ18" s="74"/>
      <c r="AK18" s="74"/>
      <c r="AL18" s="75"/>
      <c r="AM18" s="69">
        <f t="shared" si="1"/>
        <v>433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172</v>
      </c>
      <c r="G19" s="74"/>
      <c r="H19" s="75"/>
      <c r="I19" s="73">
        <v>158</v>
      </c>
      <c r="J19" s="74"/>
      <c r="K19" s="75"/>
      <c r="L19" s="73">
        <v>181</v>
      </c>
      <c r="M19" s="74"/>
      <c r="N19" s="75"/>
      <c r="O19" s="73">
        <f t="shared" si="0"/>
        <v>339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77</v>
      </c>
      <c r="AB19" s="74"/>
      <c r="AC19" s="74"/>
      <c r="AD19" s="75"/>
      <c r="AE19" s="73">
        <v>59</v>
      </c>
      <c r="AF19" s="74"/>
      <c r="AG19" s="74"/>
      <c r="AH19" s="75"/>
      <c r="AI19" s="74">
        <v>74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84</v>
      </c>
      <c r="G20" s="74"/>
      <c r="H20" s="75"/>
      <c r="I20" s="73">
        <v>81</v>
      </c>
      <c r="J20" s="74"/>
      <c r="K20" s="75"/>
      <c r="L20" s="73">
        <v>79</v>
      </c>
      <c r="M20" s="74"/>
      <c r="N20" s="75"/>
      <c r="O20" s="73">
        <f t="shared" si="0"/>
        <v>160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107</v>
      </c>
      <c r="AF20" s="74"/>
      <c r="AG20" s="74"/>
      <c r="AH20" s="75"/>
      <c r="AI20" s="74">
        <v>149</v>
      </c>
      <c r="AJ20" s="74"/>
      <c r="AK20" s="74"/>
      <c r="AL20" s="75"/>
      <c r="AM20" s="69">
        <f t="shared" si="1"/>
        <v>256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68</v>
      </c>
      <c r="G21" s="74"/>
      <c r="H21" s="75"/>
      <c r="I21" s="73">
        <v>45</v>
      </c>
      <c r="J21" s="74"/>
      <c r="K21" s="75"/>
      <c r="L21" s="73">
        <v>66</v>
      </c>
      <c r="M21" s="74"/>
      <c r="N21" s="75"/>
      <c r="O21" s="73">
        <f t="shared" si="0"/>
        <v>111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140</v>
      </c>
      <c r="AB21" s="74"/>
      <c r="AC21" s="74"/>
      <c r="AD21" s="75"/>
      <c r="AE21" s="73">
        <v>132</v>
      </c>
      <c r="AF21" s="74"/>
      <c r="AG21" s="74"/>
      <c r="AH21" s="75"/>
      <c r="AI21" s="74">
        <v>150</v>
      </c>
      <c r="AJ21" s="74"/>
      <c r="AK21" s="74"/>
      <c r="AL21" s="75"/>
      <c r="AM21" s="69">
        <f t="shared" si="1"/>
        <v>282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45</v>
      </c>
      <c r="G22" s="74"/>
      <c r="H22" s="75"/>
      <c r="I22" s="73">
        <v>43</v>
      </c>
      <c r="J22" s="74"/>
      <c r="K22" s="75"/>
      <c r="L22" s="73">
        <v>45</v>
      </c>
      <c r="M22" s="74"/>
      <c r="N22" s="75"/>
      <c r="O22" s="73">
        <f t="shared" si="0"/>
        <v>88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252</v>
      </c>
      <c r="AB22" s="74"/>
      <c r="AC22" s="74"/>
      <c r="AD22" s="75"/>
      <c r="AE22" s="73">
        <v>273</v>
      </c>
      <c r="AF22" s="74"/>
      <c r="AG22" s="74"/>
      <c r="AH22" s="75"/>
      <c r="AI22" s="74">
        <v>315</v>
      </c>
      <c r="AJ22" s="74"/>
      <c r="AK22" s="74"/>
      <c r="AL22" s="75"/>
      <c r="AM22" s="69">
        <f t="shared" si="1"/>
        <v>588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200</v>
      </c>
      <c r="G23" s="74"/>
      <c r="H23" s="75"/>
      <c r="I23" s="73">
        <v>182</v>
      </c>
      <c r="J23" s="74"/>
      <c r="K23" s="75"/>
      <c r="L23" s="73">
        <v>196</v>
      </c>
      <c r="M23" s="74"/>
      <c r="N23" s="75"/>
      <c r="O23" s="73">
        <f t="shared" si="0"/>
        <v>378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24</v>
      </c>
      <c r="AB23" s="74"/>
      <c r="AC23" s="74"/>
      <c r="AD23" s="75"/>
      <c r="AE23" s="73">
        <v>18</v>
      </c>
      <c r="AF23" s="74"/>
      <c r="AG23" s="74"/>
      <c r="AH23" s="75"/>
      <c r="AI23" s="74">
        <v>18</v>
      </c>
      <c r="AJ23" s="74"/>
      <c r="AK23" s="74"/>
      <c r="AL23" s="75"/>
      <c r="AM23" s="69">
        <f t="shared" si="1"/>
        <v>36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248</v>
      </c>
      <c r="G24" s="74"/>
      <c r="H24" s="75"/>
      <c r="I24" s="73">
        <v>278</v>
      </c>
      <c r="J24" s="74"/>
      <c r="K24" s="75"/>
      <c r="L24" s="73">
        <v>270</v>
      </c>
      <c r="M24" s="74"/>
      <c r="N24" s="75"/>
      <c r="O24" s="73">
        <f t="shared" si="0"/>
        <v>548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162</v>
      </c>
      <c r="AB24" s="74"/>
      <c r="AC24" s="74"/>
      <c r="AD24" s="75"/>
      <c r="AE24" s="73">
        <v>155</v>
      </c>
      <c r="AF24" s="74"/>
      <c r="AG24" s="74"/>
      <c r="AH24" s="75"/>
      <c r="AI24" s="74">
        <v>167</v>
      </c>
      <c r="AJ24" s="74"/>
      <c r="AK24" s="74"/>
      <c r="AL24" s="75"/>
      <c r="AM24" s="69">
        <f t="shared" si="1"/>
        <v>322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206</v>
      </c>
      <c r="G25" s="74"/>
      <c r="H25" s="75"/>
      <c r="I25" s="73">
        <v>199</v>
      </c>
      <c r="J25" s="74"/>
      <c r="K25" s="75"/>
      <c r="L25" s="73">
        <v>223</v>
      </c>
      <c r="M25" s="74"/>
      <c r="N25" s="75"/>
      <c r="O25" s="73">
        <f t="shared" si="0"/>
        <v>422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202</v>
      </c>
      <c r="AF25" s="74"/>
      <c r="AG25" s="74"/>
      <c r="AH25" s="75"/>
      <c r="AI25" s="74">
        <v>214</v>
      </c>
      <c r="AJ25" s="74"/>
      <c r="AK25" s="74"/>
      <c r="AL25" s="75"/>
      <c r="AM25" s="69">
        <f t="shared" si="1"/>
        <v>416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164</v>
      </c>
      <c r="J26" s="74"/>
      <c r="K26" s="75"/>
      <c r="L26" s="73">
        <v>199</v>
      </c>
      <c r="M26" s="74"/>
      <c r="N26" s="75"/>
      <c r="O26" s="73">
        <f t="shared" si="0"/>
        <v>363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168</v>
      </c>
      <c r="AB26" s="74"/>
      <c r="AC26" s="74"/>
      <c r="AD26" s="75"/>
      <c r="AE26" s="73">
        <v>159</v>
      </c>
      <c r="AF26" s="74"/>
      <c r="AG26" s="74"/>
      <c r="AH26" s="75"/>
      <c r="AI26" s="74">
        <v>171</v>
      </c>
      <c r="AJ26" s="74"/>
      <c r="AK26" s="74"/>
      <c r="AL26" s="75"/>
      <c r="AM26" s="69">
        <f t="shared" si="1"/>
        <v>330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143</v>
      </c>
      <c r="G27" s="74"/>
      <c r="H27" s="75"/>
      <c r="I27" s="73">
        <v>145</v>
      </c>
      <c r="J27" s="74"/>
      <c r="K27" s="75"/>
      <c r="L27" s="73">
        <v>166</v>
      </c>
      <c r="M27" s="74"/>
      <c r="N27" s="75"/>
      <c r="O27" s="73">
        <f t="shared" si="0"/>
        <v>311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196</v>
      </c>
      <c r="AB27" s="74"/>
      <c r="AC27" s="74"/>
      <c r="AD27" s="75"/>
      <c r="AE27" s="73">
        <v>176</v>
      </c>
      <c r="AF27" s="74"/>
      <c r="AG27" s="74"/>
      <c r="AH27" s="75"/>
      <c r="AI27" s="74">
        <v>149</v>
      </c>
      <c r="AJ27" s="74"/>
      <c r="AK27" s="74"/>
      <c r="AL27" s="75"/>
      <c r="AM27" s="69">
        <f t="shared" si="1"/>
        <v>325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61</v>
      </c>
      <c r="J28" s="74"/>
      <c r="K28" s="75"/>
      <c r="L28" s="73">
        <v>75</v>
      </c>
      <c r="M28" s="74"/>
      <c r="N28" s="75"/>
      <c r="O28" s="73">
        <f t="shared" si="0"/>
        <v>136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239</v>
      </c>
      <c r="AB28" s="74"/>
      <c r="AC28" s="74"/>
      <c r="AD28" s="75"/>
      <c r="AE28" s="73">
        <v>213</v>
      </c>
      <c r="AF28" s="74"/>
      <c r="AG28" s="74"/>
      <c r="AH28" s="75"/>
      <c r="AI28" s="74">
        <v>242</v>
      </c>
      <c r="AJ28" s="74"/>
      <c r="AK28" s="74"/>
      <c r="AL28" s="75"/>
      <c r="AM28" s="69">
        <f t="shared" si="1"/>
        <v>455</v>
      </c>
      <c r="AN28" s="69"/>
      <c r="AO28" s="69"/>
      <c r="AP28" s="69"/>
      <c r="AR28" s="20"/>
      <c r="AS28" s="20" t="s">
        <v>49</v>
      </c>
      <c r="AT28" s="20" t="s">
        <v>50</v>
      </c>
      <c r="AU28" s="20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88</v>
      </c>
      <c r="G29" s="74"/>
      <c r="H29" s="75"/>
      <c r="I29" s="73">
        <v>79</v>
      </c>
      <c r="J29" s="74"/>
      <c r="K29" s="75"/>
      <c r="L29" s="73">
        <v>104</v>
      </c>
      <c r="M29" s="74"/>
      <c r="N29" s="75"/>
      <c r="O29" s="73">
        <f t="shared" si="0"/>
        <v>183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212</v>
      </c>
      <c r="AB29" s="74"/>
      <c r="AC29" s="74"/>
      <c r="AD29" s="75"/>
      <c r="AE29" s="73">
        <v>244</v>
      </c>
      <c r="AF29" s="74"/>
      <c r="AG29" s="74"/>
      <c r="AH29" s="75"/>
      <c r="AI29" s="74">
        <v>190</v>
      </c>
      <c r="AJ29" s="74"/>
      <c r="AK29" s="74"/>
      <c r="AL29" s="75"/>
      <c r="AM29" s="69">
        <f t="shared" si="1"/>
        <v>434</v>
      </c>
      <c r="AN29" s="69"/>
      <c r="AO29" s="69"/>
      <c r="AP29" s="69"/>
      <c r="AR29" s="20" t="s">
        <v>1</v>
      </c>
      <c r="AS29" s="5">
        <f>AE31</f>
        <v>13063</v>
      </c>
      <c r="AT29" s="5">
        <v>4209</v>
      </c>
      <c r="AU29" s="6">
        <f>IF(OR(AS29=0,AT29=0),"",ROUNDDOWN(AT29/AS29,4))</f>
        <v>0.32219999999999999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1514</v>
      </c>
      <c r="G30" s="74"/>
      <c r="H30" s="75"/>
      <c r="I30" s="73">
        <v>1653</v>
      </c>
      <c r="J30" s="74"/>
      <c r="K30" s="75"/>
      <c r="L30" s="73">
        <v>1778</v>
      </c>
      <c r="M30" s="74"/>
      <c r="N30" s="75"/>
      <c r="O30" s="73">
        <f t="shared" si="0"/>
        <v>3431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46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92</v>
      </c>
      <c r="AN30" s="69"/>
      <c r="AO30" s="69"/>
      <c r="AP30" s="69"/>
      <c r="AR30" s="20" t="s">
        <v>3</v>
      </c>
      <c r="AS30" s="5">
        <f>AI31</f>
        <v>14379</v>
      </c>
      <c r="AT30" s="5">
        <v>5880</v>
      </c>
      <c r="AU30" s="6">
        <f>IF(OR(AS30=0,AT30=0),"",ROUNDDOWN(AT30/AS30,4))</f>
        <v>0.40889999999999999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549</v>
      </c>
      <c r="G31" s="74"/>
      <c r="H31" s="75"/>
      <c r="I31" s="73">
        <v>608</v>
      </c>
      <c r="J31" s="74"/>
      <c r="K31" s="75"/>
      <c r="L31" s="73">
        <v>665</v>
      </c>
      <c r="M31" s="74"/>
      <c r="N31" s="75"/>
      <c r="O31" s="73">
        <f t="shared" si="0"/>
        <v>1273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12716</v>
      </c>
      <c r="AB31" s="74"/>
      <c r="AC31" s="74"/>
      <c r="AD31" s="75"/>
      <c r="AE31" s="73">
        <f>SUM(I8:K32,AE8:AH30)</f>
        <v>13063</v>
      </c>
      <c r="AF31" s="74"/>
      <c r="AG31" s="74"/>
      <c r="AH31" s="75"/>
      <c r="AI31" s="73">
        <f>SUM(L8:N32,AI8:AL30)</f>
        <v>14379</v>
      </c>
      <c r="AJ31" s="74"/>
      <c r="AK31" s="74"/>
      <c r="AL31" s="75"/>
      <c r="AM31" s="69">
        <f>AE31+AI31</f>
        <v>27442</v>
      </c>
      <c r="AN31" s="69"/>
      <c r="AO31" s="69"/>
      <c r="AP31" s="69"/>
      <c r="AR31" s="20" t="s">
        <v>4</v>
      </c>
      <c r="AS31" s="5">
        <f>AM31</f>
        <v>27442</v>
      </c>
      <c r="AT31" s="5">
        <f>AT29+AT30</f>
        <v>10089</v>
      </c>
      <c r="AU31" s="6">
        <f>IF(OR(AS31=0,AT31=0),"",ROUNDDOWN(AT31/AS31,4))</f>
        <v>0.36759999999999998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462</v>
      </c>
      <c r="G32" s="66"/>
      <c r="H32" s="67"/>
      <c r="I32" s="65">
        <v>460</v>
      </c>
      <c r="J32" s="66"/>
      <c r="K32" s="67"/>
      <c r="L32" s="65">
        <v>515</v>
      </c>
      <c r="M32" s="66"/>
      <c r="N32" s="67"/>
      <c r="O32" s="65">
        <f t="shared" si="0"/>
        <v>975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18" t="s">
        <v>59</v>
      </c>
      <c r="E34" s="76">
        <f>AM31-Ｈ27.5!AM31</f>
        <v>-31</v>
      </c>
      <c r="F34" s="76"/>
      <c r="G34" s="1" t="s">
        <v>2</v>
      </c>
      <c r="L34" s="1" t="s">
        <v>60</v>
      </c>
      <c r="O34" s="59">
        <f>+AM31-27952</f>
        <v>-510</v>
      </c>
      <c r="P34" s="59"/>
      <c r="Q34" s="59"/>
      <c r="R34" s="59"/>
      <c r="S34" s="1" t="s">
        <v>2</v>
      </c>
      <c r="AG34" s="18" t="s">
        <v>61</v>
      </c>
      <c r="AH34" s="60">
        <f>AT31</f>
        <v>10089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18" t="s">
        <v>59</v>
      </c>
      <c r="E36" s="59">
        <f>AA31-Ｈ27.5!AA31</f>
        <v>1</v>
      </c>
      <c r="F36" s="59"/>
      <c r="G36" s="1" t="s">
        <v>62</v>
      </c>
      <c r="L36" s="1" t="s">
        <v>60</v>
      </c>
      <c r="O36" s="59">
        <f>+AA31-12782</f>
        <v>-66</v>
      </c>
      <c r="P36" s="59"/>
      <c r="Q36" s="59"/>
      <c r="R36" s="59"/>
      <c r="S36" s="1" t="s">
        <v>62</v>
      </c>
      <c r="Y36" s="1" t="s">
        <v>80</v>
      </c>
      <c r="AG36" s="18" t="s">
        <v>1</v>
      </c>
      <c r="AH36" s="60">
        <f>AT29</f>
        <v>4209</v>
      </c>
      <c r="AI36" s="60"/>
      <c r="AJ36" s="60"/>
      <c r="AK36" s="60"/>
      <c r="AL36" s="60"/>
      <c r="AM36" s="1" t="s">
        <v>2</v>
      </c>
    </row>
    <row r="37" spans="3:39" ht="6" customHeight="1">
      <c r="AG37" s="18"/>
    </row>
    <row r="38" spans="3:39" ht="18.75" customHeight="1">
      <c r="C38" s="19" t="s">
        <v>65</v>
      </c>
      <c r="AG38" s="18" t="s">
        <v>3</v>
      </c>
      <c r="AH38" s="60">
        <f>AT30</f>
        <v>5880</v>
      </c>
      <c r="AI38" s="60"/>
      <c r="AJ38" s="60"/>
      <c r="AK38" s="60"/>
      <c r="AL38" s="60"/>
      <c r="AM38" s="1" t="s">
        <v>2</v>
      </c>
    </row>
    <row r="39" spans="3:39" ht="6" customHeight="1">
      <c r="AG39" s="18"/>
    </row>
    <row r="40" spans="3:39" ht="18.75" customHeight="1">
      <c r="C40" s="8" t="s">
        <v>66</v>
      </c>
      <c r="AG40" s="18" t="s">
        <v>51</v>
      </c>
      <c r="AH40" s="61">
        <f>IF(OR(AH34=0,AM31=0),"",ROUNDDOWN(AH34/AM31*100,2))</f>
        <v>36.76</v>
      </c>
      <c r="AI40" s="61"/>
      <c r="AJ40" s="61"/>
      <c r="AK40" s="61"/>
      <c r="AL40" s="61"/>
      <c r="AM40" s="1" t="s">
        <v>81</v>
      </c>
    </row>
    <row r="42" spans="3:39" ht="14.25">
      <c r="C42" s="21" t="s">
        <v>82</v>
      </c>
      <c r="D42" s="22"/>
      <c r="E42" s="22"/>
      <c r="F42" s="93">
        <v>10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35</v>
      </c>
      <c r="R42" s="93"/>
      <c r="S42" s="93"/>
      <c r="T42" s="93"/>
      <c r="U42" s="22" t="s">
        <v>2</v>
      </c>
      <c r="V42" s="22"/>
    </row>
  </sheetData>
  <mergeCells count="285">
    <mergeCell ref="F42:H42"/>
    <mergeCell ref="Q42:T42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C2" sqref="C2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6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23"/>
      <c r="H3" s="23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26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26"/>
      <c r="H4" s="7"/>
      <c r="I4" s="60" t="s">
        <v>62</v>
      </c>
      <c r="J4" s="60"/>
      <c r="K4" s="60"/>
      <c r="L4" s="60">
        <v>11525</v>
      </c>
      <c r="M4" s="60"/>
      <c r="N4" s="60"/>
      <c r="O4" s="24"/>
      <c r="P4" s="24"/>
      <c r="Q4" s="85" t="s">
        <v>63</v>
      </c>
      <c r="R4" s="85"/>
      <c r="S4" s="85"/>
      <c r="T4" s="86">
        <v>118.3</v>
      </c>
      <c r="U4" s="86"/>
      <c r="V4" s="86"/>
      <c r="W4" s="86"/>
      <c r="X4" s="24" t="s">
        <v>68</v>
      </c>
      <c r="Y4" s="24"/>
      <c r="Z4" s="24"/>
      <c r="AF4" s="4"/>
      <c r="AH4" s="26"/>
      <c r="AK4" s="23"/>
      <c r="AL4" s="26"/>
      <c r="AM4" s="24"/>
      <c r="AP4" s="23"/>
    </row>
    <row r="5" spans="2:44" ht="18.75" customHeight="1">
      <c r="Z5" s="26"/>
      <c r="AA5" s="26"/>
      <c r="AB5" s="26"/>
      <c r="AC5" s="26"/>
      <c r="AD5" s="60" t="s">
        <v>84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1738</v>
      </c>
      <c r="G8" s="80"/>
      <c r="H8" s="81"/>
      <c r="I8" s="79">
        <v>1891</v>
      </c>
      <c r="J8" s="80"/>
      <c r="K8" s="81"/>
      <c r="L8" s="79">
        <v>2093</v>
      </c>
      <c r="M8" s="80"/>
      <c r="N8" s="81"/>
      <c r="O8" s="79">
        <f t="shared" ref="O8:O32" si="0">I8+L8</f>
        <v>3984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487</v>
      </c>
      <c r="AB8" s="80"/>
      <c r="AC8" s="80"/>
      <c r="AD8" s="80"/>
      <c r="AE8" s="79">
        <v>567</v>
      </c>
      <c r="AF8" s="80"/>
      <c r="AG8" s="80"/>
      <c r="AH8" s="81"/>
      <c r="AI8" s="80">
        <v>608</v>
      </c>
      <c r="AJ8" s="80"/>
      <c r="AK8" s="80"/>
      <c r="AL8" s="81"/>
      <c r="AM8" s="78">
        <f t="shared" ref="AM8:AM30" si="1">AE8+AI8</f>
        <v>1175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95</v>
      </c>
      <c r="G9" s="74"/>
      <c r="H9" s="75"/>
      <c r="I9" s="73">
        <v>86</v>
      </c>
      <c r="J9" s="74"/>
      <c r="K9" s="75"/>
      <c r="L9" s="73">
        <v>74</v>
      </c>
      <c r="M9" s="74"/>
      <c r="N9" s="75"/>
      <c r="O9" s="73">
        <f t="shared" si="0"/>
        <v>160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63</v>
      </c>
      <c r="AB9" s="74"/>
      <c r="AC9" s="74"/>
      <c r="AD9" s="75"/>
      <c r="AE9" s="73">
        <v>65</v>
      </c>
      <c r="AF9" s="74"/>
      <c r="AG9" s="74"/>
      <c r="AH9" s="75"/>
      <c r="AI9" s="74">
        <v>74</v>
      </c>
      <c r="AJ9" s="74"/>
      <c r="AK9" s="74"/>
      <c r="AL9" s="75"/>
      <c r="AM9" s="69">
        <f t="shared" si="1"/>
        <v>139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233</v>
      </c>
      <c r="G10" s="74"/>
      <c r="H10" s="75"/>
      <c r="I10" s="73">
        <v>212</v>
      </c>
      <c r="J10" s="74"/>
      <c r="K10" s="75"/>
      <c r="L10" s="73">
        <v>239</v>
      </c>
      <c r="M10" s="74"/>
      <c r="N10" s="75"/>
      <c r="O10" s="73">
        <f t="shared" si="0"/>
        <v>451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285</v>
      </c>
      <c r="AB10" s="74"/>
      <c r="AC10" s="74"/>
      <c r="AD10" s="75"/>
      <c r="AE10" s="73">
        <v>315</v>
      </c>
      <c r="AF10" s="74"/>
      <c r="AG10" s="74"/>
      <c r="AH10" s="75"/>
      <c r="AI10" s="74">
        <v>339</v>
      </c>
      <c r="AJ10" s="74"/>
      <c r="AK10" s="74"/>
      <c r="AL10" s="75"/>
      <c r="AM10" s="69">
        <f t="shared" si="1"/>
        <v>654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99</v>
      </c>
      <c r="J11" s="74"/>
      <c r="K11" s="75"/>
      <c r="L11" s="73">
        <v>120</v>
      </c>
      <c r="M11" s="74"/>
      <c r="N11" s="75"/>
      <c r="O11" s="73">
        <f t="shared" si="0"/>
        <v>219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434</v>
      </c>
      <c r="AB11" s="74"/>
      <c r="AC11" s="74"/>
      <c r="AD11" s="75"/>
      <c r="AE11" s="73">
        <v>497</v>
      </c>
      <c r="AF11" s="74"/>
      <c r="AG11" s="74"/>
      <c r="AH11" s="75"/>
      <c r="AI11" s="74">
        <v>558</v>
      </c>
      <c r="AJ11" s="74"/>
      <c r="AK11" s="74"/>
      <c r="AL11" s="75"/>
      <c r="AM11" s="69">
        <f t="shared" si="1"/>
        <v>1055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140</v>
      </c>
      <c r="G12" s="74"/>
      <c r="H12" s="75"/>
      <c r="I12" s="73">
        <v>156</v>
      </c>
      <c r="J12" s="74"/>
      <c r="K12" s="75"/>
      <c r="L12" s="73">
        <v>158</v>
      </c>
      <c r="M12" s="74"/>
      <c r="N12" s="75"/>
      <c r="O12" s="73">
        <f t="shared" si="0"/>
        <v>314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180</v>
      </c>
      <c r="AB12" s="74"/>
      <c r="AC12" s="74"/>
      <c r="AD12" s="75"/>
      <c r="AE12" s="73">
        <v>190</v>
      </c>
      <c r="AF12" s="74"/>
      <c r="AG12" s="74"/>
      <c r="AH12" s="75"/>
      <c r="AI12" s="74">
        <v>207</v>
      </c>
      <c r="AJ12" s="74"/>
      <c r="AK12" s="74"/>
      <c r="AL12" s="75"/>
      <c r="AM12" s="69">
        <f t="shared" si="1"/>
        <v>397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85</v>
      </c>
      <c r="G13" s="74"/>
      <c r="H13" s="75"/>
      <c r="I13" s="73">
        <v>84</v>
      </c>
      <c r="J13" s="74"/>
      <c r="K13" s="75"/>
      <c r="L13" s="73">
        <v>86</v>
      </c>
      <c r="M13" s="74"/>
      <c r="N13" s="75"/>
      <c r="O13" s="73">
        <f t="shared" si="0"/>
        <v>170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138</v>
      </c>
      <c r="AB13" s="74"/>
      <c r="AC13" s="74"/>
      <c r="AD13" s="75"/>
      <c r="AE13" s="73">
        <v>149</v>
      </c>
      <c r="AF13" s="74"/>
      <c r="AG13" s="74"/>
      <c r="AH13" s="75"/>
      <c r="AI13" s="74">
        <v>147</v>
      </c>
      <c r="AJ13" s="74"/>
      <c r="AK13" s="74"/>
      <c r="AL13" s="75"/>
      <c r="AM13" s="69">
        <f t="shared" si="1"/>
        <v>296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1455</v>
      </c>
      <c r="AB14" s="74"/>
      <c r="AC14" s="74"/>
      <c r="AD14" s="75"/>
      <c r="AE14" s="73">
        <v>1475</v>
      </c>
      <c r="AF14" s="74"/>
      <c r="AG14" s="74"/>
      <c r="AH14" s="75"/>
      <c r="AI14" s="74">
        <v>1635</v>
      </c>
      <c r="AJ14" s="74"/>
      <c r="AK14" s="74"/>
      <c r="AL14" s="75"/>
      <c r="AM14" s="69">
        <f t="shared" si="1"/>
        <v>3110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254</v>
      </c>
      <c r="G15" s="74"/>
      <c r="H15" s="75"/>
      <c r="I15" s="73">
        <v>264</v>
      </c>
      <c r="J15" s="74"/>
      <c r="K15" s="75"/>
      <c r="L15" s="73">
        <v>307</v>
      </c>
      <c r="M15" s="74"/>
      <c r="N15" s="75"/>
      <c r="O15" s="73">
        <f t="shared" si="0"/>
        <v>571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9</v>
      </c>
      <c r="AB15" s="74"/>
      <c r="AC15" s="74"/>
      <c r="AD15" s="75"/>
      <c r="AE15" s="73">
        <v>5</v>
      </c>
      <c r="AF15" s="74"/>
      <c r="AG15" s="74"/>
      <c r="AH15" s="75"/>
      <c r="AI15" s="74">
        <v>10</v>
      </c>
      <c r="AJ15" s="74"/>
      <c r="AK15" s="74"/>
      <c r="AL15" s="75"/>
      <c r="AM15" s="69">
        <f t="shared" si="1"/>
        <v>15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244</v>
      </c>
      <c r="G16" s="74"/>
      <c r="H16" s="75"/>
      <c r="I16" s="73">
        <v>238</v>
      </c>
      <c r="J16" s="74"/>
      <c r="K16" s="75"/>
      <c r="L16" s="73">
        <v>266</v>
      </c>
      <c r="M16" s="74"/>
      <c r="N16" s="75"/>
      <c r="O16" s="73">
        <f t="shared" si="0"/>
        <v>504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47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108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102</v>
      </c>
      <c r="G17" s="74"/>
      <c r="H17" s="75"/>
      <c r="I17" s="73">
        <v>141</v>
      </c>
      <c r="J17" s="74"/>
      <c r="K17" s="75"/>
      <c r="L17" s="73">
        <v>176</v>
      </c>
      <c r="M17" s="74"/>
      <c r="N17" s="75"/>
      <c r="O17" s="73">
        <f t="shared" si="0"/>
        <v>317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285</v>
      </c>
      <c r="AB17" s="74"/>
      <c r="AC17" s="74"/>
      <c r="AD17" s="75"/>
      <c r="AE17" s="73">
        <v>243</v>
      </c>
      <c r="AF17" s="74"/>
      <c r="AG17" s="74"/>
      <c r="AH17" s="75"/>
      <c r="AI17" s="74">
        <v>310</v>
      </c>
      <c r="AJ17" s="74"/>
      <c r="AK17" s="74"/>
      <c r="AL17" s="75"/>
      <c r="AM17" s="69">
        <f t="shared" si="1"/>
        <v>553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185</v>
      </c>
      <c r="J18" s="74"/>
      <c r="K18" s="75"/>
      <c r="L18" s="73">
        <v>214</v>
      </c>
      <c r="M18" s="74"/>
      <c r="N18" s="75"/>
      <c r="O18" s="73">
        <f t="shared" si="0"/>
        <v>399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256</v>
      </c>
      <c r="AB18" s="74"/>
      <c r="AC18" s="74"/>
      <c r="AD18" s="75"/>
      <c r="AE18" s="73">
        <v>201</v>
      </c>
      <c r="AF18" s="74"/>
      <c r="AG18" s="74"/>
      <c r="AH18" s="75"/>
      <c r="AI18" s="74">
        <v>231</v>
      </c>
      <c r="AJ18" s="74"/>
      <c r="AK18" s="74"/>
      <c r="AL18" s="75"/>
      <c r="AM18" s="69">
        <f t="shared" si="1"/>
        <v>432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171</v>
      </c>
      <c r="G19" s="74"/>
      <c r="H19" s="75"/>
      <c r="I19" s="73">
        <v>157</v>
      </c>
      <c r="J19" s="74"/>
      <c r="K19" s="75"/>
      <c r="L19" s="73">
        <v>181</v>
      </c>
      <c r="M19" s="74"/>
      <c r="N19" s="75"/>
      <c r="O19" s="73">
        <f t="shared" si="0"/>
        <v>338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59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134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83</v>
      </c>
      <c r="G20" s="74"/>
      <c r="H20" s="75"/>
      <c r="I20" s="73">
        <v>79</v>
      </c>
      <c r="J20" s="74"/>
      <c r="K20" s="75"/>
      <c r="L20" s="73">
        <v>78</v>
      </c>
      <c r="M20" s="74"/>
      <c r="N20" s="75"/>
      <c r="O20" s="73">
        <f t="shared" si="0"/>
        <v>157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107</v>
      </c>
      <c r="AF20" s="74"/>
      <c r="AG20" s="74"/>
      <c r="AH20" s="75"/>
      <c r="AI20" s="74">
        <v>149</v>
      </c>
      <c r="AJ20" s="74"/>
      <c r="AK20" s="74"/>
      <c r="AL20" s="75"/>
      <c r="AM20" s="69">
        <f t="shared" si="1"/>
        <v>256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45</v>
      </c>
      <c r="J21" s="74"/>
      <c r="K21" s="75"/>
      <c r="L21" s="73">
        <v>65</v>
      </c>
      <c r="M21" s="74"/>
      <c r="N21" s="75"/>
      <c r="O21" s="73">
        <f t="shared" si="0"/>
        <v>110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139</v>
      </c>
      <c r="AB21" s="74"/>
      <c r="AC21" s="74"/>
      <c r="AD21" s="75"/>
      <c r="AE21" s="73">
        <v>132</v>
      </c>
      <c r="AF21" s="74"/>
      <c r="AG21" s="74"/>
      <c r="AH21" s="75"/>
      <c r="AI21" s="74">
        <v>149</v>
      </c>
      <c r="AJ21" s="74"/>
      <c r="AK21" s="74"/>
      <c r="AL21" s="75"/>
      <c r="AM21" s="69">
        <f t="shared" si="1"/>
        <v>281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45</v>
      </c>
      <c r="G22" s="74"/>
      <c r="H22" s="75"/>
      <c r="I22" s="73">
        <v>43</v>
      </c>
      <c r="J22" s="74"/>
      <c r="K22" s="75"/>
      <c r="L22" s="73">
        <v>45</v>
      </c>
      <c r="M22" s="74"/>
      <c r="N22" s="75"/>
      <c r="O22" s="73">
        <f t="shared" si="0"/>
        <v>88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251</v>
      </c>
      <c r="AB22" s="74"/>
      <c r="AC22" s="74"/>
      <c r="AD22" s="75"/>
      <c r="AE22" s="73">
        <v>270</v>
      </c>
      <c r="AF22" s="74"/>
      <c r="AG22" s="74"/>
      <c r="AH22" s="75"/>
      <c r="AI22" s="74">
        <v>315</v>
      </c>
      <c r="AJ22" s="74"/>
      <c r="AK22" s="74"/>
      <c r="AL22" s="75"/>
      <c r="AM22" s="69">
        <f t="shared" si="1"/>
        <v>585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181</v>
      </c>
      <c r="J23" s="74"/>
      <c r="K23" s="75"/>
      <c r="L23" s="73">
        <v>195</v>
      </c>
      <c r="M23" s="74"/>
      <c r="N23" s="75"/>
      <c r="O23" s="73">
        <f t="shared" si="0"/>
        <v>376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21</v>
      </c>
      <c r="AB23" s="74"/>
      <c r="AC23" s="74"/>
      <c r="AD23" s="75"/>
      <c r="AE23" s="73">
        <v>15</v>
      </c>
      <c r="AF23" s="74"/>
      <c r="AG23" s="74"/>
      <c r="AH23" s="75"/>
      <c r="AI23" s="74">
        <v>18</v>
      </c>
      <c r="AJ23" s="74"/>
      <c r="AK23" s="74"/>
      <c r="AL23" s="75"/>
      <c r="AM23" s="69">
        <f t="shared" si="1"/>
        <v>33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247</v>
      </c>
      <c r="G24" s="74"/>
      <c r="H24" s="75"/>
      <c r="I24" s="73">
        <v>273</v>
      </c>
      <c r="J24" s="74"/>
      <c r="K24" s="75"/>
      <c r="L24" s="73">
        <v>270</v>
      </c>
      <c r="M24" s="74"/>
      <c r="N24" s="75"/>
      <c r="O24" s="73">
        <f t="shared" si="0"/>
        <v>543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162</v>
      </c>
      <c r="AB24" s="74"/>
      <c r="AC24" s="74"/>
      <c r="AD24" s="75"/>
      <c r="AE24" s="73">
        <v>155</v>
      </c>
      <c r="AF24" s="74"/>
      <c r="AG24" s="74"/>
      <c r="AH24" s="75"/>
      <c r="AI24" s="74">
        <v>166</v>
      </c>
      <c r="AJ24" s="74"/>
      <c r="AK24" s="74"/>
      <c r="AL24" s="75"/>
      <c r="AM24" s="69">
        <f t="shared" si="1"/>
        <v>321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207</v>
      </c>
      <c r="G25" s="74"/>
      <c r="H25" s="75"/>
      <c r="I25" s="73">
        <v>197</v>
      </c>
      <c r="J25" s="74"/>
      <c r="K25" s="75"/>
      <c r="L25" s="73">
        <v>223</v>
      </c>
      <c r="M25" s="74"/>
      <c r="N25" s="75"/>
      <c r="O25" s="73">
        <f t="shared" si="0"/>
        <v>420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201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414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164</v>
      </c>
      <c r="J26" s="74"/>
      <c r="K26" s="75"/>
      <c r="L26" s="73">
        <v>199</v>
      </c>
      <c r="M26" s="74"/>
      <c r="N26" s="75"/>
      <c r="O26" s="73">
        <f t="shared" si="0"/>
        <v>363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155</v>
      </c>
      <c r="AF26" s="74"/>
      <c r="AG26" s="74"/>
      <c r="AH26" s="75"/>
      <c r="AI26" s="74">
        <v>171</v>
      </c>
      <c r="AJ26" s="74"/>
      <c r="AK26" s="74"/>
      <c r="AL26" s="75"/>
      <c r="AM26" s="69">
        <f t="shared" si="1"/>
        <v>326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144</v>
      </c>
      <c r="G27" s="74"/>
      <c r="H27" s="75"/>
      <c r="I27" s="73">
        <v>146</v>
      </c>
      <c r="J27" s="74"/>
      <c r="K27" s="75"/>
      <c r="L27" s="73">
        <v>167</v>
      </c>
      <c r="M27" s="74"/>
      <c r="N27" s="75"/>
      <c r="O27" s="73">
        <f t="shared" si="0"/>
        <v>313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200</v>
      </c>
      <c r="AB27" s="74"/>
      <c r="AC27" s="74"/>
      <c r="AD27" s="75"/>
      <c r="AE27" s="73">
        <v>177</v>
      </c>
      <c r="AF27" s="74"/>
      <c r="AG27" s="74"/>
      <c r="AH27" s="75"/>
      <c r="AI27" s="74">
        <v>149</v>
      </c>
      <c r="AJ27" s="74"/>
      <c r="AK27" s="74"/>
      <c r="AL27" s="75"/>
      <c r="AM27" s="69">
        <f t="shared" si="1"/>
        <v>326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61</v>
      </c>
      <c r="J28" s="74"/>
      <c r="K28" s="75"/>
      <c r="L28" s="73">
        <v>75</v>
      </c>
      <c r="M28" s="74"/>
      <c r="N28" s="75"/>
      <c r="O28" s="73">
        <f t="shared" si="0"/>
        <v>136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239</v>
      </c>
      <c r="AB28" s="74"/>
      <c r="AC28" s="74"/>
      <c r="AD28" s="75"/>
      <c r="AE28" s="73">
        <v>212</v>
      </c>
      <c r="AF28" s="74"/>
      <c r="AG28" s="74"/>
      <c r="AH28" s="75"/>
      <c r="AI28" s="74">
        <v>242</v>
      </c>
      <c r="AJ28" s="74"/>
      <c r="AK28" s="74"/>
      <c r="AL28" s="75"/>
      <c r="AM28" s="69">
        <f t="shared" si="1"/>
        <v>454</v>
      </c>
      <c r="AN28" s="69"/>
      <c r="AO28" s="69"/>
      <c r="AP28" s="69"/>
      <c r="AR28" s="25"/>
      <c r="AS28" s="25" t="s">
        <v>49</v>
      </c>
      <c r="AT28" s="25" t="s">
        <v>50</v>
      </c>
      <c r="AU28" s="25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88</v>
      </c>
      <c r="G29" s="74"/>
      <c r="H29" s="75"/>
      <c r="I29" s="73">
        <v>80</v>
      </c>
      <c r="J29" s="74"/>
      <c r="K29" s="75"/>
      <c r="L29" s="73">
        <v>104</v>
      </c>
      <c r="M29" s="74"/>
      <c r="N29" s="75"/>
      <c r="O29" s="73">
        <f t="shared" si="0"/>
        <v>184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216</v>
      </c>
      <c r="AB29" s="74"/>
      <c r="AC29" s="74"/>
      <c r="AD29" s="75"/>
      <c r="AE29" s="73">
        <v>247</v>
      </c>
      <c r="AF29" s="74"/>
      <c r="AG29" s="74"/>
      <c r="AH29" s="75"/>
      <c r="AI29" s="74">
        <v>193</v>
      </c>
      <c r="AJ29" s="74"/>
      <c r="AK29" s="74"/>
      <c r="AL29" s="75"/>
      <c r="AM29" s="69">
        <f t="shared" si="1"/>
        <v>440</v>
      </c>
      <c r="AN29" s="69"/>
      <c r="AO29" s="69"/>
      <c r="AP29" s="69"/>
      <c r="AR29" s="25" t="s">
        <v>1</v>
      </c>
      <c r="AS29" s="5">
        <f>AE31</f>
        <v>13045</v>
      </c>
      <c r="AT29" s="5">
        <v>4220</v>
      </c>
      <c r="AU29" s="6">
        <f>IF(OR(AS29=0,AT29=0),"",ROUNDDOWN(AT29/AS29,4))</f>
        <v>0.32340000000000002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1517</v>
      </c>
      <c r="G30" s="74"/>
      <c r="H30" s="75"/>
      <c r="I30" s="73">
        <v>1657</v>
      </c>
      <c r="J30" s="74"/>
      <c r="K30" s="75"/>
      <c r="L30" s="73">
        <v>1774</v>
      </c>
      <c r="M30" s="74"/>
      <c r="N30" s="75"/>
      <c r="O30" s="73">
        <f t="shared" si="0"/>
        <v>3431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46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92</v>
      </c>
      <c r="AN30" s="69"/>
      <c r="AO30" s="69"/>
      <c r="AP30" s="69"/>
      <c r="AR30" s="25" t="s">
        <v>3</v>
      </c>
      <c r="AS30" s="5">
        <f>AI31</f>
        <v>14362</v>
      </c>
      <c r="AT30" s="5">
        <v>5881</v>
      </c>
      <c r="AU30" s="6">
        <f>IF(OR(AS30=0,AT30=0),"",ROUNDDOWN(AT30/AS30,4))</f>
        <v>0.40939999999999999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550</v>
      </c>
      <c r="G31" s="74"/>
      <c r="H31" s="75"/>
      <c r="I31" s="73">
        <v>608</v>
      </c>
      <c r="J31" s="74"/>
      <c r="K31" s="75"/>
      <c r="L31" s="73">
        <v>668</v>
      </c>
      <c r="M31" s="74"/>
      <c r="N31" s="75"/>
      <c r="O31" s="73">
        <f t="shared" si="0"/>
        <v>1276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12706</v>
      </c>
      <c r="AB31" s="74"/>
      <c r="AC31" s="74"/>
      <c r="AD31" s="75"/>
      <c r="AE31" s="73">
        <f>SUM(I8:K32,AE8:AH30)</f>
        <v>13045</v>
      </c>
      <c r="AF31" s="74"/>
      <c r="AG31" s="74"/>
      <c r="AH31" s="75"/>
      <c r="AI31" s="73">
        <f>SUM(L8:N32,AI8:AL30)</f>
        <v>14362</v>
      </c>
      <c r="AJ31" s="74"/>
      <c r="AK31" s="74"/>
      <c r="AL31" s="75"/>
      <c r="AM31" s="69">
        <f>AE31+AI31</f>
        <v>27407</v>
      </c>
      <c r="AN31" s="69"/>
      <c r="AO31" s="69"/>
      <c r="AP31" s="69"/>
      <c r="AR31" s="25" t="s">
        <v>4</v>
      </c>
      <c r="AS31" s="5">
        <f>AM31</f>
        <v>27407</v>
      </c>
      <c r="AT31" s="5">
        <f>AT29+AT30</f>
        <v>10101</v>
      </c>
      <c r="AU31" s="6">
        <f>IF(OR(AS31=0,AT31=0),"",ROUNDDOWN(AT31/AS31,4))</f>
        <v>0.36849999999999999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461</v>
      </c>
      <c r="G32" s="66"/>
      <c r="H32" s="67"/>
      <c r="I32" s="65">
        <v>461</v>
      </c>
      <c r="J32" s="66"/>
      <c r="K32" s="67"/>
      <c r="L32" s="65">
        <v>513</v>
      </c>
      <c r="M32" s="66"/>
      <c r="N32" s="67"/>
      <c r="O32" s="65">
        <f t="shared" si="0"/>
        <v>974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23" t="s">
        <v>59</v>
      </c>
      <c r="E34" s="76">
        <f>AM31-Ｈ27.6!AM31</f>
        <v>-35</v>
      </c>
      <c r="F34" s="76"/>
      <c r="G34" s="1" t="s">
        <v>2</v>
      </c>
      <c r="L34" s="1" t="s">
        <v>60</v>
      </c>
      <c r="O34" s="59">
        <f>+AM31-27926</f>
        <v>-519</v>
      </c>
      <c r="P34" s="59"/>
      <c r="Q34" s="59"/>
      <c r="R34" s="59"/>
      <c r="S34" s="1" t="s">
        <v>2</v>
      </c>
      <c r="AG34" s="23" t="s">
        <v>61</v>
      </c>
      <c r="AH34" s="60">
        <f>AT31</f>
        <v>10101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23" t="s">
        <v>59</v>
      </c>
      <c r="E36" s="59">
        <f>AA31-Ｈ27.6!AA31</f>
        <v>-10</v>
      </c>
      <c r="F36" s="59"/>
      <c r="G36" s="1" t="s">
        <v>62</v>
      </c>
      <c r="L36" s="1" t="s">
        <v>60</v>
      </c>
      <c r="O36" s="59">
        <f>+AA31-12780</f>
        <v>-74</v>
      </c>
      <c r="P36" s="59"/>
      <c r="Q36" s="59"/>
      <c r="R36" s="59"/>
      <c r="S36" s="1" t="s">
        <v>62</v>
      </c>
      <c r="Y36" s="1" t="s">
        <v>70</v>
      </c>
      <c r="AG36" s="23" t="s">
        <v>1</v>
      </c>
      <c r="AH36" s="60">
        <f>AT29</f>
        <v>4220</v>
      </c>
      <c r="AI36" s="60"/>
      <c r="AJ36" s="60"/>
      <c r="AK36" s="60"/>
      <c r="AL36" s="60"/>
      <c r="AM36" s="1" t="s">
        <v>2</v>
      </c>
    </row>
    <row r="37" spans="3:39" ht="6" customHeight="1">
      <c r="AG37" s="23"/>
    </row>
    <row r="38" spans="3:39" ht="18.75" customHeight="1">
      <c r="C38" s="24" t="s">
        <v>65</v>
      </c>
      <c r="AG38" s="23" t="s">
        <v>3</v>
      </c>
      <c r="AH38" s="60">
        <f>AT30</f>
        <v>5881</v>
      </c>
      <c r="AI38" s="60"/>
      <c r="AJ38" s="60"/>
      <c r="AK38" s="60"/>
      <c r="AL38" s="60"/>
      <c r="AM38" s="1" t="s">
        <v>2</v>
      </c>
    </row>
    <row r="39" spans="3:39" ht="6" customHeight="1">
      <c r="AG39" s="23"/>
    </row>
    <row r="40" spans="3:39" ht="18.75" customHeight="1">
      <c r="C40" s="8" t="s">
        <v>66</v>
      </c>
      <c r="AG40" s="23" t="s">
        <v>51</v>
      </c>
      <c r="AH40" s="61">
        <f>IF(OR(AH34=0,AM31=0),"",ROUNDDOWN(AH34/AM31*100,2))</f>
        <v>36.85</v>
      </c>
      <c r="AI40" s="61"/>
      <c r="AJ40" s="61"/>
      <c r="AK40" s="61"/>
      <c r="AL40" s="61"/>
      <c r="AM40" s="1" t="s">
        <v>71</v>
      </c>
    </row>
    <row r="42" spans="3:39" ht="14.25">
      <c r="C42" s="21" t="s">
        <v>82</v>
      </c>
      <c r="D42" s="22"/>
      <c r="E42" s="22"/>
      <c r="F42" s="93">
        <v>6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34</v>
      </c>
      <c r="R42" s="93"/>
      <c r="S42" s="93"/>
      <c r="T42" s="93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opLeftCell="A16" workbookViewId="0">
      <selection activeCell="F4" sqref="F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27"/>
      <c r="H3" s="27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30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30"/>
      <c r="H4" s="7"/>
      <c r="I4" s="60" t="s">
        <v>62</v>
      </c>
      <c r="J4" s="60"/>
      <c r="K4" s="60"/>
      <c r="L4" s="60">
        <v>11525</v>
      </c>
      <c r="M4" s="60"/>
      <c r="N4" s="60"/>
      <c r="O4" s="28"/>
      <c r="P4" s="28"/>
      <c r="Q4" s="85" t="s">
        <v>63</v>
      </c>
      <c r="R4" s="85"/>
      <c r="S4" s="85"/>
      <c r="T4" s="86">
        <v>118.3</v>
      </c>
      <c r="U4" s="86"/>
      <c r="V4" s="86"/>
      <c r="W4" s="86"/>
      <c r="X4" s="28" t="s">
        <v>68</v>
      </c>
      <c r="Y4" s="28"/>
      <c r="Z4" s="28"/>
      <c r="AF4" s="4"/>
      <c r="AH4" s="30"/>
      <c r="AK4" s="27"/>
      <c r="AL4" s="30"/>
      <c r="AM4" s="28"/>
      <c r="AP4" s="27"/>
    </row>
    <row r="5" spans="2:44" ht="18.75" customHeight="1">
      <c r="Z5" s="30"/>
      <c r="AA5" s="30"/>
      <c r="AB5" s="30"/>
      <c r="AC5" s="30"/>
      <c r="AD5" s="60" t="s">
        <v>85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1743</v>
      </c>
      <c r="G8" s="80"/>
      <c r="H8" s="81"/>
      <c r="I8" s="79">
        <v>1886</v>
      </c>
      <c r="J8" s="80"/>
      <c r="K8" s="81"/>
      <c r="L8" s="79">
        <v>2092</v>
      </c>
      <c r="M8" s="80"/>
      <c r="N8" s="81"/>
      <c r="O8" s="79">
        <f t="shared" ref="O8:O32" si="0">I8+L8</f>
        <v>3978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485</v>
      </c>
      <c r="AB8" s="80"/>
      <c r="AC8" s="80"/>
      <c r="AD8" s="80"/>
      <c r="AE8" s="79">
        <v>565</v>
      </c>
      <c r="AF8" s="80"/>
      <c r="AG8" s="80"/>
      <c r="AH8" s="81"/>
      <c r="AI8" s="80">
        <v>603</v>
      </c>
      <c r="AJ8" s="80"/>
      <c r="AK8" s="80"/>
      <c r="AL8" s="81"/>
      <c r="AM8" s="78">
        <f t="shared" ref="AM8:AM30" si="1">AE8+AI8</f>
        <v>1168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96</v>
      </c>
      <c r="G9" s="74"/>
      <c r="H9" s="75"/>
      <c r="I9" s="73">
        <v>87</v>
      </c>
      <c r="J9" s="74"/>
      <c r="K9" s="75"/>
      <c r="L9" s="73">
        <v>74</v>
      </c>
      <c r="M9" s="74"/>
      <c r="N9" s="75"/>
      <c r="O9" s="73">
        <f t="shared" si="0"/>
        <v>161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63</v>
      </c>
      <c r="AB9" s="74"/>
      <c r="AC9" s="74"/>
      <c r="AD9" s="75"/>
      <c r="AE9" s="73">
        <v>65</v>
      </c>
      <c r="AF9" s="74"/>
      <c r="AG9" s="74"/>
      <c r="AH9" s="75"/>
      <c r="AI9" s="74">
        <v>74</v>
      </c>
      <c r="AJ9" s="74"/>
      <c r="AK9" s="74"/>
      <c r="AL9" s="75"/>
      <c r="AM9" s="69">
        <f t="shared" si="1"/>
        <v>139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232</v>
      </c>
      <c r="G10" s="74"/>
      <c r="H10" s="75"/>
      <c r="I10" s="73">
        <v>212</v>
      </c>
      <c r="J10" s="74"/>
      <c r="K10" s="75"/>
      <c r="L10" s="73">
        <v>241</v>
      </c>
      <c r="M10" s="74"/>
      <c r="N10" s="75"/>
      <c r="O10" s="73">
        <f t="shared" si="0"/>
        <v>453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283</v>
      </c>
      <c r="AB10" s="74"/>
      <c r="AC10" s="74"/>
      <c r="AD10" s="75"/>
      <c r="AE10" s="73">
        <v>312</v>
      </c>
      <c r="AF10" s="74"/>
      <c r="AG10" s="74"/>
      <c r="AH10" s="75"/>
      <c r="AI10" s="74">
        <v>338</v>
      </c>
      <c r="AJ10" s="74"/>
      <c r="AK10" s="74"/>
      <c r="AL10" s="75"/>
      <c r="AM10" s="69">
        <f t="shared" si="1"/>
        <v>650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99</v>
      </c>
      <c r="J11" s="74"/>
      <c r="K11" s="75"/>
      <c r="L11" s="73">
        <v>120</v>
      </c>
      <c r="M11" s="74"/>
      <c r="N11" s="75"/>
      <c r="O11" s="73">
        <f t="shared" si="0"/>
        <v>219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433</v>
      </c>
      <c r="AB11" s="74"/>
      <c r="AC11" s="74"/>
      <c r="AD11" s="75"/>
      <c r="AE11" s="73">
        <v>489</v>
      </c>
      <c r="AF11" s="74"/>
      <c r="AG11" s="74"/>
      <c r="AH11" s="75"/>
      <c r="AI11" s="74">
        <v>560</v>
      </c>
      <c r="AJ11" s="74"/>
      <c r="AK11" s="74"/>
      <c r="AL11" s="75"/>
      <c r="AM11" s="69">
        <f t="shared" si="1"/>
        <v>1049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140</v>
      </c>
      <c r="G12" s="74"/>
      <c r="H12" s="75"/>
      <c r="I12" s="73">
        <v>156</v>
      </c>
      <c r="J12" s="74"/>
      <c r="K12" s="75"/>
      <c r="L12" s="73">
        <v>158</v>
      </c>
      <c r="M12" s="74"/>
      <c r="N12" s="75"/>
      <c r="O12" s="73">
        <f t="shared" si="0"/>
        <v>314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179</v>
      </c>
      <c r="AB12" s="74"/>
      <c r="AC12" s="74"/>
      <c r="AD12" s="75"/>
      <c r="AE12" s="73">
        <v>188</v>
      </c>
      <c r="AF12" s="74"/>
      <c r="AG12" s="74"/>
      <c r="AH12" s="75"/>
      <c r="AI12" s="74">
        <v>207</v>
      </c>
      <c r="AJ12" s="74"/>
      <c r="AK12" s="74"/>
      <c r="AL12" s="75"/>
      <c r="AM12" s="69">
        <f t="shared" si="1"/>
        <v>395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85</v>
      </c>
      <c r="G13" s="74"/>
      <c r="H13" s="75"/>
      <c r="I13" s="73">
        <v>84</v>
      </c>
      <c r="J13" s="74"/>
      <c r="K13" s="75"/>
      <c r="L13" s="73">
        <v>86</v>
      </c>
      <c r="M13" s="74"/>
      <c r="N13" s="75"/>
      <c r="O13" s="73">
        <f t="shared" si="0"/>
        <v>170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137</v>
      </c>
      <c r="AB13" s="74"/>
      <c r="AC13" s="74"/>
      <c r="AD13" s="75"/>
      <c r="AE13" s="73">
        <v>147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293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1456</v>
      </c>
      <c r="AB14" s="74"/>
      <c r="AC14" s="74"/>
      <c r="AD14" s="75"/>
      <c r="AE14" s="73">
        <v>1471</v>
      </c>
      <c r="AF14" s="74"/>
      <c r="AG14" s="74"/>
      <c r="AH14" s="75"/>
      <c r="AI14" s="74">
        <v>1636</v>
      </c>
      <c r="AJ14" s="74"/>
      <c r="AK14" s="74"/>
      <c r="AL14" s="75"/>
      <c r="AM14" s="69">
        <f t="shared" si="1"/>
        <v>3107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253</v>
      </c>
      <c r="G15" s="74"/>
      <c r="H15" s="75"/>
      <c r="I15" s="73">
        <v>264</v>
      </c>
      <c r="J15" s="74"/>
      <c r="K15" s="75"/>
      <c r="L15" s="73">
        <v>307</v>
      </c>
      <c r="M15" s="74"/>
      <c r="N15" s="75"/>
      <c r="O15" s="73">
        <f t="shared" si="0"/>
        <v>571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8</v>
      </c>
      <c r="AB15" s="74"/>
      <c r="AC15" s="74"/>
      <c r="AD15" s="75"/>
      <c r="AE15" s="73">
        <v>5</v>
      </c>
      <c r="AF15" s="74"/>
      <c r="AG15" s="74"/>
      <c r="AH15" s="75"/>
      <c r="AI15" s="74">
        <v>9</v>
      </c>
      <c r="AJ15" s="74"/>
      <c r="AK15" s="74"/>
      <c r="AL15" s="75"/>
      <c r="AM15" s="69">
        <f t="shared" si="1"/>
        <v>14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245</v>
      </c>
      <c r="G16" s="74"/>
      <c r="H16" s="75"/>
      <c r="I16" s="73">
        <v>236</v>
      </c>
      <c r="J16" s="74"/>
      <c r="K16" s="75"/>
      <c r="L16" s="73">
        <v>264</v>
      </c>
      <c r="M16" s="74"/>
      <c r="N16" s="75"/>
      <c r="O16" s="73">
        <f t="shared" si="0"/>
        <v>500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102</v>
      </c>
      <c r="G17" s="74"/>
      <c r="H17" s="75"/>
      <c r="I17" s="73">
        <v>141</v>
      </c>
      <c r="J17" s="74"/>
      <c r="K17" s="75"/>
      <c r="L17" s="73">
        <v>176</v>
      </c>
      <c r="M17" s="74"/>
      <c r="N17" s="75"/>
      <c r="O17" s="73">
        <f t="shared" si="0"/>
        <v>317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285</v>
      </c>
      <c r="AB17" s="74"/>
      <c r="AC17" s="74"/>
      <c r="AD17" s="75"/>
      <c r="AE17" s="73">
        <v>242</v>
      </c>
      <c r="AF17" s="74"/>
      <c r="AG17" s="74"/>
      <c r="AH17" s="75"/>
      <c r="AI17" s="74">
        <v>310</v>
      </c>
      <c r="AJ17" s="74"/>
      <c r="AK17" s="74"/>
      <c r="AL17" s="75"/>
      <c r="AM17" s="69">
        <f t="shared" si="1"/>
        <v>552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185</v>
      </c>
      <c r="J18" s="74"/>
      <c r="K18" s="75"/>
      <c r="L18" s="73">
        <v>214</v>
      </c>
      <c r="M18" s="74"/>
      <c r="N18" s="75"/>
      <c r="O18" s="73">
        <f t="shared" si="0"/>
        <v>399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255</v>
      </c>
      <c r="AB18" s="74"/>
      <c r="AC18" s="74"/>
      <c r="AD18" s="75"/>
      <c r="AE18" s="73">
        <v>201</v>
      </c>
      <c r="AF18" s="74"/>
      <c r="AG18" s="74"/>
      <c r="AH18" s="75"/>
      <c r="AI18" s="74">
        <v>227</v>
      </c>
      <c r="AJ18" s="74"/>
      <c r="AK18" s="74"/>
      <c r="AL18" s="75"/>
      <c r="AM18" s="69">
        <f t="shared" si="1"/>
        <v>428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170</v>
      </c>
      <c r="G19" s="74"/>
      <c r="H19" s="75"/>
      <c r="I19" s="73">
        <v>156</v>
      </c>
      <c r="J19" s="74"/>
      <c r="K19" s="75"/>
      <c r="L19" s="73">
        <v>182</v>
      </c>
      <c r="M19" s="74"/>
      <c r="N19" s="75"/>
      <c r="O19" s="73">
        <f t="shared" si="0"/>
        <v>338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59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134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81</v>
      </c>
      <c r="G20" s="74"/>
      <c r="H20" s="75"/>
      <c r="I20" s="73">
        <v>78</v>
      </c>
      <c r="J20" s="74"/>
      <c r="K20" s="75"/>
      <c r="L20" s="73">
        <v>78</v>
      </c>
      <c r="M20" s="74"/>
      <c r="N20" s="75"/>
      <c r="O20" s="73">
        <f t="shared" si="0"/>
        <v>156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126</v>
      </c>
      <c r="AB20" s="74"/>
      <c r="AC20" s="74"/>
      <c r="AD20" s="75"/>
      <c r="AE20" s="73">
        <v>108</v>
      </c>
      <c r="AF20" s="74"/>
      <c r="AG20" s="74"/>
      <c r="AH20" s="75"/>
      <c r="AI20" s="74">
        <v>149</v>
      </c>
      <c r="AJ20" s="74"/>
      <c r="AK20" s="74"/>
      <c r="AL20" s="75"/>
      <c r="AM20" s="69">
        <f t="shared" si="1"/>
        <v>257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45</v>
      </c>
      <c r="J21" s="74"/>
      <c r="K21" s="75"/>
      <c r="L21" s="73">
        <v>65</v>
      </c>
      <c r="M21" s="74"/>
      <c r="N21" s="75"/>
      <c r="O21" s="73">
        <f t="shared" si="0"/>
        <v>110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139</v>
      </c>
      <c r="AB21" s="74"/>
      <c r="AC21" s="74"/>
      <c r="AD21" s="75"/>
      <c r="AE21" s="73">
        <v>132</v>
      </c>
      <c r="AF21" s="74"/>
      <c r="AG21" s="74"/>
      <c r="AH21" s="75"/>
      <c r="AI21" s="74">
        <v>149</v>
      </c>
      <c r="AJ21" s="74"/>
      <c r="AK21" s="74"/>
      <c r="AL21" s="75"/>
      <c r="AM21" s="69">
        <f t="shared" si="1"/>
        <v>281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44</v>
      </c>
      <c r="M22" s="74"/>
      <c r="N22" s="75"/>
      <c r="O22" s="73">
        <f t="shared" si="0"/>
        <v>87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250</v>
      </c>
      <c r="AB22" s="74"/>
      <c r="AC22" s="74"/>
      <c r="AD22" s="75"/>
      <c r="AE22" s="73">
        <v>269</v>
      </c>
      <c r="AF22" s="74"/>
      <c r="AG22" s="74"/>
      <c r="AH22" s="75"/>
      <c r="AI22" s="74">
        <v>314</v>
      </c>
      <c r="AJ22" s="74"/>
      <c r="AK22" s="74"/>
      <c r="AL22" s="75"/>
      <c r="AM22" s="69">
        <f t="shared" si="1"/>
        <v>583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199</v>
      </c>
      <c r="G23" s="74"/>
      <c r="H23" s="75"/>
      <c r="I23" s="73">
        <v>181</v>
      </c>
      <c r="J23" s="74"/>
      <c r="K23" s="75"/>
      <c r="L23" s="73">
        <v>196</v>
      </c>
      <c r="M23" s="74"/>
      <c r="N23" s="75"/>
      <c r="O23" s="73">
        <f t="shared" si="0"/>
        <v>377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21</v>
      </c>
      <c r="AB23" s="74"/>
      <c r="AC23" s="74"/>
      <c r="AD23" s="75"/>
      <c r="AE23" s="73">
        <v>15</v>
      </c>
      <c r="AF23" s="74"/>
      <c r="AG23" s="74"/>
      <c r="AH23" s="75"/>
      <c r="AI23" s="74">
        <v>18</v>
      </c>
      <c r="AJ23" s="74"/>
      <c r="AK23" s="74"/>
      <c r="AL23" s="75"/>
      <c r="AM23" s="69">
        <f t="shared" si="1"/>
        <v>33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244</v>
      </c>
      <c r="G24" s="74"/>
      <c r="H24" s="75"/>
      <c r="I24" s="73">
        <v>268</v>
      </c>
      <c r="J24" s="74"/>
      <c r="K24" s="75"/>
      <c r="L24" s="73">
        <v>267</v>
      </c>
      <c r="M24" s="74"/>
      <c r="N24" s="75"/>
      <c r="O24" s="73">
        <f t="shared" si="0"/>
        <v>535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161</v>
      </c>
      <c r="AB24" s="74"/>
      <c r="AC24" s="74"/>
      <c r="AD24" s="75"/>
      <c r="AE24" s="73">
        <v>154</v>
      </c>
      <c r="AF24" s="74"/>
      <c r="AG24" s="74"/>
      <c r="AH24" s="75"/>
      <c r="AI24" s="74">
        <v>165</v>
      </c>
      <c r="AJ24" s="74"/>
      <c r="AK24" s="74"/>
      <c r="AL24" s="75"/>
      <c r="AM24" s="69">
        <f t="shared" si="1"/>
        <v>319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205</v>
      </c>
      <c r="G25" s="74"/>
      <c r="H25" s="75"/>
      <c r="I25" s="73">
        <v>193</v>
      </c>
      <c r="J25" s="74"/>
      <c r="K25" s="75"/>
      <c r="L25" s="73">
        <v>221</v>
      </c>
      <c r="M25" s="74"/>
      <c r="N25" s="75"/>
      <c r="O25" s="73">
        <f t="shared" si="0"/>
        <v>414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241</v>
      </c>
      <c r="AB25" s="74"/>
      <c r="AC25" s="74"/>
      <c r="AD25" s="75"/>
      <c r="AE25" s="73">
        <v>200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413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164</v>
      </c>
      <c r="J26" s="74"/>
      <c r="K26" s="75"/>
      <c r="L26" s="73">
        <v>198</v>
      </c>
      <c r="M26" s="74"/>
      <c r="N26" s="75"/>
      <c r="O26" s="73">
        <f t="shared" si="0"/>
        <v>362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155</v>
      </c>
      <c r="AF26" s="74"/>
      <c r="AG26" s="74"/>
      <c r="AH26" s="75"/>
      <c r="AI26" s="74">
        <v>171</v>
      </c>
      <c r="AJ26" s="74"/>
      <c r="AK26" s="74"/>
      <c r="AL26" s="75"/>
      <c r="AM26" s="69">
        <f t="shared" si="1"/>
        <v>326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147</v>
      </c>
      <c r="G27" s="74"/>
      <c r="H27" s="75"/>
      <c r="I27" s="73">
        <v>150</v>
      </c>
      <c r="J27" s="74"/>
      <c r="K27" s="75"/>
      <c r="L27" s="73">
        <v>171</v>
      </c>
      <c r="M27" s="74"/>
      <c r="N27" s="75"/>
      <c r="O27" s="73">
        <f t="shared" si="0"/>
        <v>321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201</v>
      </c>
      <c r="AB27" s="74"/>
      <c r="AC27" s="74"/>
      <c r="AD27" s="75"/>
      <c r="AE27" s="73">
        <v>179</v>
      </c>
      <c r="AF27" s="74"/>
      <c r="AG27" s="74"/>
      <c r="AH27" s="75"/>
      <c r="AI27" s="74">
        <v>149</v>
      </c>
      <c r="AJ27" s="74"/>
      <c r="AK27" s="74"/>
      <c r="AL27" s="75"/>
      <c r="AM27" s="69">
        <f t="shared" si="1"/>
        <v>328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62</v>
      </c>
      <c r="J28" s="74"/>
      <c r="K28" s="75"/>
      <c r="L28" s="73">
        <v>75</v>
      </c>
      <c r="M28" s="74"/>
      <c r="N28" s="75"/>
      <c r="O28" s="73">
        <f t="shared" si="0"/>
        <v>137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239</v>
      </c>
      <c r="AB28" s="74"/>
      <c r="AC28" s="74"/>
      <c r="AD28" s="75"/>
      <c r="AE28" s="73">
        <v>212</v>
      </c>
      <c r="AF28" s="74"/>
      <c r="AG28" s="74"/>
      <c r="AH28" s="75"/>
      <c r="AI28" s="74">
        <v>242</v>
      </c>
      <c r="AJ28" s="74"/>
      <c r="AK28" s="74"/>
      <c r="AL28" s="75"/>
      <c r="AM28" s="69">
        <f t="shared" si="1"/>
        <v>454</v>
      </c>
      <c r="AN28" s="69"/>
      <c r="AO28" s="69"/>
      <c r="AP28" s="69"/>
      <c r="AR28" s="29"/>
      <c r="AS28" s="29" t="s">
        <v>49</v>
      </c>
      <c r="AT28" s="29" t="s">
        <v>50</v>
      </c>
      <c r="AU28" s="29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79</v>
      </c>
      <c r="J29" s="74"/>
      <c r="K29" s="75"/>
      <c r="L29" s="73">
        <v>102</v>
      </c>
      <c r="M29" s="74"/>
      <c r="N29" s="75"/>
      <c r="O29" s="73">
        <f t="shared" si="0"/>
        <v>181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214</v>
      </c>
      <c r="AB29" s="74"/>
      <c r="AC29" s="74"/>
      <c r="AD29" s="75"/>
      <c r="AE29" s="73">
        <v>242</v>
      </c>
      <c r="AF29" s="74"/>
      <c r="AG29" s="74"/>
      <c r="AH29" s="75"/>
      <c r="AI29" s="74">
        <v>183</v>
      </c>
      <c r="AJ29" s="74"/>
      <c r="AK29" s="74"/>
      <c r="AL29" s="75"/>
      <c r="AM29" s="69">
        <f t="shared" si="1"/>
        <v>425</v>
      </c>
      <c r="AN29" s="69"/>
      <c r="AO29" s="69"/>
      <c r="AP29" s="69"/>
      <c r="AR29" s="29" t="s">
        <v>1</v>
      </c>
      <c r="AS29" s="5">
        <f>AE31</f>
        <v>13001</v>
      </c>
      <c r="AT29" s="5">
        <v>4214</v>
      </c>
      <c r="AU29" s="6">
        <f>IF(OR(AS29=0,AT29=0),"",ROUNDDOWN(AT29/AS29,4))</f>
        <v>0.3241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1515</v>
      </c>
      <c r="G30" s="74"/>
      <c r="H30" s="75"/>
      <c r="I30" s="73">
        <v>1654</v>
      </c>
      <c r="J30" s="74"/>
      <c r="K30" s="75"/>
      <c r="L30" s="73">
        <v>1774</v>
      </c>
      <c r="M30" s="74"/>
      <c r="N30" s="75"/>
      <c r="O30" s="73">
        <f t="shared" si="0"/>
        <v>3428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41</v>
      </c>
      <c r="AB30" s="74"/>
      <c r="AC30" s="74"/>
      <c r="AD30" s="75"/>
      <c r="AE30" s="73">
        <v>46</v>
      </c>
      <c r="AF30" s="74"/>
      <c r="AG30" s="74"/>
      <c r="AH30" s="75"/>
      <c r="AI30" s="74">
        <v>45</v>
      </c>
      <c r="AJ30" s="74"/>
      <c r="AK30" s="74"/>
      <c r="AL30" s="75"/>
      <c r="AM30" s="69">
        <f t="shared" si="1"/>
        <v>91</v>
      </c>
      <c r="AN30" s="69"/>
      <c r="AO30" s="69"/>
      <c r="AP30" s="69"/>
      <c r="AR30" s="29" t="s">
        <v>3</v>
      </c>
      <c r="AS30" s="5">
        <f>AI31</f>
        <v>14337</v>
      </c>
      <c r="AT30" s="5">
        <v>5889</v>
      </c>
      <c r="AU30" s="6">
        <f>IF(OR(AS30=0,AT30=0),"",ROUNDDOWN(AT30/AS30,4))</f>
        <v>0.41070000000000001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552</v>
      </c>
      <c r="G31" s="74"/>
      <c r="H31" s="75"/>
      <c r="I31" s="73">
        <v>607</v>
      </c>
      <c r="J31" s="74"/>
      <c r="K31" s="75"/>
      <c r="L31" s="73">
        <v>671</v>
      </c>
      <c r="M31" s="74"/>
      <c r="N31" s="75"/>
      <c r="O31" s="73">
        <f t="shared" si="0"/>
        <v>1278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12692</v>
      </c>
      <c r="AB31" s="74"/>
      <c r="AC31" s="74"/>
      <c r="AD31" s="75"/>
      <c r="AE31" s="73">
        <f>SUM(I8:K32,AE8:AH30)</f>
        <v>13001</v>
      </c>
      <c r="AF31" s="74"/>
      <c r="AG31" s="74"/>
      <c r="AH31" s="75"/>
      <c r="AI31" s="73">
        <f>SUM(L8:N32,AI8:AL30)</f>
        <v>14337</v>
      </c>
      <c r="AJ31" s="74"/>
      <c r="AK31" s="74"/>
      <c r="AL31" s="75"/>
      <c r="AM31" s="69">
        <f>AE31+AI31</f>
        <v>27338</v>
      </c>
      <c r="AN31" s="69"/>
      <c r="AO31" s="69"/>
      <c r="AP31" s="69"/>
      <c r="AR31" s="29" t="s">
        <v>4</v>
      </c>
      <c r="AS31" s="5">
        <f>AM31</f>
        <v>27338</v>
      </c>
      <c r="AT31" s="5">
        <f>AT29+AT30</f>
        <v>10103</v>
      </c>
      <c r="AU31" s="6">
        <f>IF(OR(AS31=0,AT31=0),"",ROUNDDOWN(AT31/AS31,4))</f>
        <v>0.3695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461</v>
      </c>
      <c r="G32" s="66"/>
      <c r="H32" s="67"/>
      <c r="I32" s="65">
        <v>460</v>
      </c>
      <c r="J32" s="66"/>
      <c r="K32" s="67"/>
      <c r="L32" s="65">
        <v>511</v>
      </c>
      <c r="M32" s="66"/>
      <c r="N32" s="67"/>
      <c r="O32" s="65">
        <f t="shared" si="0"/>
        <v>971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27" t="s">
        <v>59</v>
      </c>
      <c r="E34" s="76">
        <f>AM31-Ｈ27.7!AM31</f>
        <v>-69</v>
      </c>
      <c r="F34" s="76"/>
      <c r="G34" s="1" t="s">
        <v>2</v>
      </c>
      <c r="L34" s="1" t="s">
        <v>60</v>
      </c>
      <c r="O34" s="59">
        <f>+AM31-27878</f>
        <v>-540</v>
      </c>
      <c r="P34" s="59"/>
      <c r="Q34" s="59"/>
      <c r="R34" s="59"/>
      <c r="S34" s="1" t="s">
        <v>2</v>
      </c>
      <c r="AG34" s="27" t="s">
        <v>61</v>
      </c>
      <c r="AH34" s="60">
        <f>AT31</f>
        <v>10103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27" t="s">
        <v>59</v>
      </c>
      <c r="E36" s="59">
        <f>AA31-Ｈ27.7!AA31</f>
        <v>-14</v>
      </c>
      <c r="F36" s="59"/>
      <c r="G36" s="1" t="s">
        <v>62</v>
      </c>
      <c r="L36" s="1" t="s">
        <v>60</v>
      </c>
      <c r="O36" s="59">
        <f>+AA31-12758</f>
        <v>-66</v>
      </c>
      <c r="P36" s="59"/>
      <c r="Q36" s="59"/>
      <c r="R36" s="59"/>
      <c r="S36" s="1" t="s">
        <v>62</v>
      </c>
      <c r="Y36" s="1" t="s">
        <v>70</v>
      </c>
      <c r="AG36" s="27" t="s">
        <v>1</v>
      </c>
      <c r="AH36" s="60">
        <f>AT29</f>
        <v>4214</v>
      </c>
      <c r="AI36" s="60"/>
      <c r="AJ36" s="60"/>
      <c r="AK36" s="60"/>
      <c r="AL36" s="60"/>
      <c r="AM36" s="1" t="s">
        <v>2</v>
      </c>
    </row>
    <row r="37" spans="3:39" ht="6" customHeight="1">
      <c r="AG37" s="27"/>
    </row>
    <row r="38" spans="3:39" ht="18.75" customHeight="1">
      <c r="C38" s="28" t="s">
        <v>65</v>
      </c>
      <c r="AG38" s="27" t="s">
        <v>3</v>
      </c>
      <c r="AH38" s="60">
        <f>AT30</f>
        <v>5889</v>
      </c>
      <c r="AI38" s="60"/>
      <c r="AJ38" s="60"/>
      <c r="AK38" s="60"/>
      <c r="AL38" s="60"/>
      <c r="AM38" s="1" t="s">
        <v>2</v>
      </c>
    </row>
    <row r="39" spans="3:39" ht="6" customHeight="1">
      <c r="AG39" s="27"/>
    </row>
    <row r="40" spans="3:39" ht="18.75" customHeight="1">
      <c r="C40" s="8" t="s">
        <v>66</v>
      </c>
      <c r="AG40" s="27" t="s">
        <v>51</v>
      </c>
      <c r="AH40" s="61">
        <f>IF(OR(AH34=0,AM31=0),"",ROUNDDOWN(AH34/AM31*100,2))</f>
        <v>36.950000000000003</v>
      </c>
      <c r="AI40" s="61"/>
      <c r="AJ40" s="61"/>
      <c r="AK40" s="61"/>
      <c r="AL40" s="61"/>
      <c r="AM40" s="1" t="s">
        <v>71</v>
      </c>
    </row>
    <row r="42" spans="3:39" ht="14.25">
      <c r="C42" s="21" t="s">
        <v>82</v>
      </c>
      <c r="D42" s="22"/>
      <c r="E42" s="22"/>
      <c r="F42" s="93">
        <v>15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39</v>
      </c>
      <c r="R42" s="93"/>
      <c r="S42" s="93"/>
      <c r="T42" s="93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G4" sqref="G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4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31"/>
      <c r="H3" s="31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34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34"/>
      <c r="H4" s="7"/>
      <c r="I4" s="60" t="s">
        <v>62</v>
      </c>
      <c r="J4" s="60"/>
      <c r="K4" s="60"/>
      <c r="L4" s="60">
        <v>11525</v>
      </c>
      <c r="M4" s="60"/>
      <c r="N4" s="60"/>
      <c r="O4" s="32"/>
      <c r="P4" s="32"/>
      <c r="Q4" s="85" t="s">
        <v>63</v>
      </c>
      <c r="R4" s="85"/>
      <c r="S4" s="85"/>
      <c r="T4" s="86">
        <v>118.3</v>
      </c>
      <c r="U4" s="86"/>
      <c r="V4" s="86"/>
      <c r="W4" s="86"/>
      <c r="X4" s="32" t="s">
        <v>68</v>
      </c>
      <c r="Y4" s="32"/>
      <c r="Z4" s="32"/>
      <c r="AF4" s="4"/>
      <c r="AH4" s="34"/>
      <c r="AK4" s="31"/>
      <c r="AL4" s="34"/>
      <c r="AM4" s="32"/>
      <c r="AP4" s="31"/>
    </row>
    <row r="5" spans="2:44" ht="18.75" customHeight="1">
      <c r="Z5" s="34"/>
      <c r="AA5" s="34"/>
      <c r="AB5" s="34"/>
      <c r="AC5" s="34"/>
      <c r="AD5" s="60" t="s">
        <v>86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1744</v>
      </c>
      <c r="G8" s="80"/>
      <c r="H8" s="81"/>
      <c r="I8" s="79">
        <v>1882</v>
      </c>
      <c r="J8" s="80"/>
      <c r="K8" s="81"/>
      <c r="L8" s="79">
        <v>2089</v>
      </c>
      <c r="M8" s="80"/>
      <c r="N8" s="81"/>
      <c r="O8" s="79">
        <f t="shared" ref="O8:O32" si="0">I8+L8</f>
        <v>3971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482</v>
      </c>
      <c r="AB8" s="80"/>
      <c r="AC8" s="80"/>
      <c r="AD8" s="80"/>
      <c r="AE8" s="79">
        <v>564</v>
      </c>
      <c r="AF8" s="80"/>
      <c r="AG8" s="80"/>
      <c r="AH8" s="81"/>
      <c r="AI8" s="80">
        <v>599</v>
      </c>
      <c r="AJ8" s="80"/>
      <c r="AK8" s="80"/>
      <c r="AL8" s="81"/>
      <c r="AM8" s="78">
        <f t="shared" ref="AM8:AM30" si="1">AE8+AI8</f>
        <v>1163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94</v>
      </c>
      <c r="G9" s="74"/>
      <c r="H9" s="75"/>
      <c r="I9" s="73">
        <v>86</v>
      </c>
      <c r="J9" s="74"/>
      <c r="K9" s="75"/>
      <c r="L9" s="73">
        <v>73</v>
      </c>
      <c r="M9" s="74"/>
      <c r="N9" s="75"/>
      <c r="O9" s="73">
        <f t="shared" si="0"/>
        <v>159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63</v>
      </c>
      <c r="AB9" s="74"/>
      <c r="AC9" s="74"/>
      <c r="AD9" s="75"/>
      <c r="AE9" s="73">
        <v>65</v>
      </c>
      <c r="AF9" s="74"/>
      <c r="AG9" s="74"/>
      <c r="AH9" s="75"/>
      <c r="AI9" s="74">
        <v>74</v>
      </c>
      <c r="AJ9" s="74"/>
      <c r="AK9" s="74"/>
      <c r="AL9" s="75"/>
      <c r="AM9" s="69">
        <f t="shared" si="1"/>
        <v>139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231</v>
      </c>
      <c r="G10" s="74"/>
      <c r="H10" s="75"/>
      <c r="I10" s="73">
        <v>212</v>
      </c>
      <c r="J10" s="74"/>
      <c r="K10" s="75"/>
      <c r="L10" s="73">
        <v>242</v>
      </c>
      <c r="M10" s="74"/>
      <c r="N10" s="75"/>
      <c r="O10" s="73">
        <f t="shared" si="0"/>
        <v>454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284</v>
      </c>
      <c r="AB10" s="74"/>
      <c r="AC10" s="74"/>
      <c r="AD10" s="75"/>
      <c r="AE10" s="73">
        <v>310</v>
      </c>
      <c r="AF10" s="74"/>
      <c r="AG10" s="74"/>
      <c r="AH10" s="75"/>
      <c r="AI10" s="74">
        <v>339</v>
      </c>
      <c r="AJ10" s="74"/>
      <c r="AK10" s="74"/>
      <c r="AL10" s="75"/>
      <c r="AM10" s="69">
        <f t="shared" si="1"/>
        <v>649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106</v>
      </c>
      <c r="G11" s="74"/>
      <c r="H11" s="75"/>
      <c r="I11" s="73">
        <v>99</v>
      </c>
      <c r="J11" s="74"/>
      <c r="K11" s="75"/>
      <c r="L11" s="73">
        <v>121</v>
      </c>
      <c r="M11" s="74"/>
      <c r="N11" s="75"/>
      <c r="O11" s="73">
        <f t="shared" si="0"/>
        <v>220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430</v>
      </c>
      <c r="AB11" s="74"/>
      <c r="AC11" s="74"/>
      <c r="AD11" s="75"/>
      <c r="AE11" s="73">
        <v>487</v>
      </c>
      <c r="AF11" s="74"/>
      <c r="AG11" s="74"/>
      <c r="AH11" s="75"/>
      <c r="AI11" s="74">
        <v>557</v>
      </c>
      <c r="AJ11" s="74"/>
      <c r="AK11" s="74"/>
      <c r="AL11" s="75"/>
      <c r="AM11" s="69">
        <f t="shared" si="1"/>
        <v>1044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140</v>
      </c>
      <c r="G12" s="74"/>
      <c r="H12" s="75"/>
      <c r="I12" s="73">
        <v>154</v>
      </c>
      <c r="J12" s="74"/>
      <c r="K12" s="75"/>
      <c r="L12" s="73">
        <v>156</v>
      </c>
      <c r="M12" s="74"/>
      <c r="N12" s="75"/>
      <c r="O12" s="73">
        <f t="shared" si="0"/>
        <v>310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178</v>
      </c>
      <c r="AB12" s="74"/>
      <c r="AC12" s="74"/>
      <c r="AD12" s="75"/>
      <c r="AE12" s="73">
        <v>187</v>
      </c>
      <c r="AF12" s="74"/>
      <c r="AG12" s="74"/>
      <c r="AH12" s="75"/>
      <c r="AI12" s="74">
        <v>206</v>
      </c>
      <c r="AJ12" s="74"/>
      <c r="AK12" s="74"/>
      <c r="AL12" s="75"/>
      <c r="AM12" s="69">
        <f t="shared" si="1"/>
        <v>393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87</v>
      </c>
      <c r="G13" s="74"/>
      <c r="H13" s="75"/>
      <c r="I13" s="73">
        <v>84</v>
      </c>
      <c r="J13" s="74"/>
      <c r="K13" s="75"/>
      <c r="L13" s="73">
        <v>89</v>
      </c>
      <c r="M13" s="74"/>
      <c r="N13" s="75"/>
      <c r="O13" s="73">
        <f t="shared" si="0"/>
        <v>173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139</v>
      </c>
      <c r="AB13" s="74"/>
      <c r="AC13" s="74"/>
      <c r="AD13" s="75"/>
      <c r="AE13" s="73">
        <v>146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292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1460</v>
      </c>
      <c r="AB14" s="74"/>
      <c r="AC14" s="74"/>
      <c r="AD14" s="75"/>
      <c r="AE14" s="73">
        <v>1469</v>
      </c>
      <c r="AF14" s="74"/>
      <c r="AG14" s="74"/>
      <c r="AH14" s="75"/>
      <c r="AI14" s="74">
        <v>1636</v>
      </c>
      <c r="AJ14" s="74"/>
      <c r="AK14" s="74"/>
      <c r="AL14" s="75"/>
      <c r="AM14" s="69">
        <f t="shared" si="1"/>
        <v>3105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253</v>
      </c>
      <c r="G15" s="74"/>
      <c r="H15" s="75"/>
      <c r="I15" s="73">
        <v>260</v>
      </c>
      <c r="J15" s="74"/>
      <c r="K15" s="75"/>
      <c r="L15" s="73">
        <v>307</v>
      </c>
      <c r="M15" s="74"/>
      <c r="N15" s="75"/>
      <c r="O15" s="73">
        <f t="shared" si="0"/>
        <v>567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8</v>
      </c>
      <c r="AB15" s="74"/>
      <c r="AC15" s="74"/>
      <c r="AD15" s="75"/>
      <c r="AE15" s="73">
        <v>5</v>
      </c>
      <c r="AF15" s="74"/>
      <c r="AG15" s="74"/>
      <c r="AH15" s="75"/>
      <c r="AI15" s="74">
        <v>9</v>
      </c>
      <c r="AJ15" s="74"/>
      <c r="AK15" s="74"/>
      <c r="AL15" s="75"/>
      <c r="AM15" s="69">
        <f t="shared" si="1"/>
        <v>14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245</v>
      </c>
      <c r="G16" s="74"/>
      <c r="H16" s="75"/>
      <c r="I16" s="73">
        <v>238</v>
      </c>
      <c r="J16" s="74"/>
      <c r="K16" s="75"/>
      <c r="L16" s="73">
        <v>266</v>
      </c>
      <c r="M16" s="74"/>
      <c r="N16" s="75"/>
      <c r="O16" s="73">
        <f t="shared" si="0"/>
        <v>504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102</v>
      </c>
      <c r="G17" s="74"/>
      <c r="H17" s="75"/>
      <c r="I17" s="73">
        <v>142</v>
      </c>
      <c r="J17" s="74"/>
      <c r="K17" s="75"/>
      <c r="L17" s="73">
        <v>177</v>
      </c>
      <c r="M17" s="74"/>
      <c r="N17" s="75"/>
      <c r="O17" s="73">
        <f t="shared" si="0"/>
        <v>319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284</v>
      </c>
      <c r="AB17" s="74"/>
      <c r="AC17" s="74"/>
      <c r="AD17" s="75"/>
      <c r="AE17" s="73">
        <v>241</v>
      </c>
      <c r="AF17" s="74"/>
      <c r="AG17" s="74"/>
      <c r="AH17" s="75"/>
      <c r="AI17" s="74">
        <v>308</v>
      </c>
      <c r="AJ17" s="74"/>
      <c r="AK17" s="74"/>
      <c r="AL17" s="75"/>
      <c r="AM17" s="69">
        <f t="shared" si="1"/>
        <v>549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156</v>
      </c>
      <c r="G18" s="74"/>
      <c r="H18" s="75"/>
      <c r="I18" s="73">
        <v>185</v>
      </c>
      <c r="J18" s="74"/>
      <c r="K18" s="75"/>
      <c r="L18" s="73">
        <v>214</v>
      </c>
      <c r="M18" s="74"/>
      <c r="N18" s="75"/>
      <c r="O18" s="73">
        <f t="shared" si="0"/>
        <v>399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255</v>
      </c>
      <c r="AB18" s="74"/>
      <c r="AC18" s="74"/>
      <c r="AD18" s="75"/>
      <c r="AE18" s="73">
        <v>201</v>
      </c>
      <c r="AF18" s="74"/>
      <c r="AG18" s="74"/>
      <c r="AH18" s="75"/>
      <c r="AI18" s="74">
        <v>226</v>
      </c>
      <c r="AJ18" s="74"/>
      <c r="AK18" s="74"/>
      <c r="AL18" s="75"/>
      <c r="AM18" s="69">
        <f t="shared" si="1"/>
        <v>427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168</v>
      </c>
      <c r="G19" s="74"/>
      <c r="H19" s="75"/>
      <c r="I19" s="73">
        <v>154</v>
      </c>
      <c r="J19" s="74"/>
      <c r="K19" s="75"/>
      <c r="L19" s="73">
        <v>182</v>
      </c>
      <c r="M19" s="74"/>
      <c r="N19" s="75"/>
      <c r="O19" s="73">
        <f t="shared" si="0"/>
        <v>336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58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81</v>
      </c>
      <c r="G20" s="74"/>
      <c r="H20" s="75"/>
      <c r="I20" s="73">
        <v>78</v>
      </c>
      <c r="J20" s="74"/>
      <c r="K20" s="75"/>
      <c r="L20" s="73">
        <v>77</v>
      </c>
      <c r="M20" s="74"/>
      <c r="N20" s="75"/>
      <c r="O20" s="73">
        <f t="shared" si="0"/>
        <v>155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124</v>
      </c>
      <c r="AB20" s="74"/>
      <c r="AC20" s="74"/>
      <c r="AD20" s="75"/>
      <c r="AE20" s="73">
        <v>108</v>
      </c>
      <c r="AF20" s="74"/>
      <c r="AG20" s="74"/>
      <c r="AH20" s="75"/>
      <c r="AI20" s="74">
        <v>145</v>
      </c>
      <c r="AJ20" s="74"/>
      <c r="AK20" s="74"/>
      <c r="AL20" s="75"/>
      <c r="AM20" s="69">
        <f t="shared" si="1"/>
        <v>253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46</v>
      </c>
      <c r="J21" s="74"/>
      <c r="K21" s="75"/>
      <c r="L21" s="73">
        <v>65</v>
      </c>
      <c r="M21" s="74"/>
      <c r="N21" s="75"/>
      <c r="O21" s="73">
        <f t="shared" si="0"/>
        <v>111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137</v>
      </c>
      <c r="AB21" s="74"/>
      <c r="AC21" s="74"/>
      <c r="AD21" s="75"/>
      <c r="AE21" s="73">
        <v>130</v>
      </c>
      <c r="AF21" s="74"/>
      <c r="AG21" s="74"/>
      <c r="AH21" s="75"/>
      <c r="AI21" s="74">
        <v>148</v>
      </c>
      <c r="AJ21" s="74"/>
      <c r="AK21" s="74"/>
      <c r="AL21" s="75"/>
      <c r="AM21" s="69">
        <f t="shared" si="1"/>
        <v>278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44</v>
      </c>
      <c r="M22" s="74"/>
      <c r="N22" s="75"/>
      <c r="O22" s="73">
        <f t="shared" si="0"/>
        <v>87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251</v>
      </c>
      <c r="AB22" s="74"/>
      <c r="AC22" s="74"/>
      <c r="AD22" s="75"/>
      <c r="AE22" s="73">
        <v>270</v>
      </c>
      <c r="AF22" s="74"/>
      <c r="AG22" s="74"/>
      <c r="AH22" s="75"/>
      <c r="AI22" s="74">
        <v>317</v>
      </c>
      <c r="AJ22" s="74"/>
      <c r="AK22" s="74"/>
      <c r="AL22" s="75"/>
      <c r="AM22" s="69">
        <f t="shared" si="1"/>
        <v>587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199</v>
      </c>
      <c r="G23" s="74"/>
      <c r="H23" s="75"/>
      <c r="I23" s="73">
        <v>181</v>
      </c>
      <c r="J23" s="74"/>
      <c r="K23" s="75"/>
      <c r="L23" s="73">
        <v>196</v>
      </c>
      <c r="M23" s="74"/>
      <c r="N23" s="75"/>
      <c r="O23" s="73">
        <f t="shared" si="0"/>
        <v>377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17</v>
      </c>
      <c r="AJ23" s="74"/>
      <c r="AK23" s="74"/>
      <c r="AL23" s="75"/>
      <c r="AM23" s="69">
        <f t="shared" si="1"/>
        <v>32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244</v>
      </c>
      <c r="G24" s="74"/>
      <c r="H24" s="75"/>
      <c r="I24" s="73">
        <v>268</v>
      </c>
      <c r="J24" s="74"/>
      <c r="K24" s="75"/>
      <c r="L24" s="73">
        <v>265</v>
      </c>
      <c r="M24" s="74"/>
      <c r="N24" s="75"/>
      <c r="O24" s="73">
        <f t="shared" si="0"/>
        <v>533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162</v>
      </c>
      <c r="AB24" s="74"/>
      <c r="AC24" s="74"/>
      <c r="AD24" s="75"/>
      <c r="AE24" s="73">
        <v>156</v>
      </c>
      <c r="AF24" s="74"/>
      <c r="AG24" s="74"/>
      <c r="AH24" s="75"/>
      <c r="AI24" s="74">
        <v>165</v>
      </c>
      <c r="AJ24" s="74"/>
      <c r="AK24" s="74"/>
      <c r="AL24" s="75"/>
      <c r="AM24" s="69">
        <f t="shared" si="1"/>
        <v>321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204</v>
      </c>
      <c r="G25" s="74"/>
      <c r="H25" s="75"/>
      <c r="I25" s="73">
        <v>193</v>
      </c>
      <c r="J25" s="74"/>
      <c r="K25" s="75"/>
      <c r="L25" s="73">
        <v>221</v>
      </c>
      <c r="M25" s="74"/>
      <c r="N25" s="75"/>
      <c r="O25" s="73">
        <f t="shared" si="0"/>
        <v>414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202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415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169</v>
      </c>
      <c r="G26" s="74"/>
      <c r="H26" s="75"/>
      <c r="I26" s="73">
        <v>162</v>
      </c>
      <c r="J26" s="74"/>
      <c r="K26" s="75"/>
      <c r="L26" s="73">
        <v>198</v>
      </c>
      <c r="M26" s="74"/>
      <c r="N26" s="75"/>
      <c r="O26" s="73">
        <f t="shared" si="0"/>
        <v>360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154</v>
      </c>
      <c r="AF26" s="74"/>
      <c r="AG26" s="74"/>
      <c r="AH26" s="75"/>
      <c r="AI26" s="74">
        <v>170</v>
      </c>
      <c r="AJ26" s="74"/>
      <c r="AK26" s="74"/>
      <c r="AL26" s="75"/>
      <c r="AM26" s="69">
        <f t="shared" si="1"/>
        <v>324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148</v>
      </c>
      <c r="G27" s="74"/>
      <c r="H27" s="75"/>
      <c r="I27" s="73">
        <v>151</v>
      </c>
      <c r="J27" s="74"/>
      <c r="K27" s="75"/>
      <c r="L27" s="73">
        <v>171</v>
      </c>
      <c r="M27" s="74"/>
      <c r="N27" s="75"/>
      <c r="O27" s="73">
        <f t="shared" si="0"/>
        <v>322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200</v>
      </c>
      <c r="AB27" s="74"/>
      <c r="AC27" s="74"/>
      <c r="AD27" s="75"/>
      <c r="AE27" s="73">
        <v>178</v>
      </c>
      <c r="AF27" s="74"/>
      <c r="AG27" s="74"/>
      <c r="AH27" s="75"/>
      <c r="AI27" s="74">
        <v>149</v>
      </c>
      <c r="AJ27" s="74"/>
      <c r="AK27" s="74"/>
      <c r="AL27" s="75"/>
      <c r="AM27" s="69">
        <f t="shared" si="1"/>
        <v>327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62</v>
      </c>
      <c r="J28" s="74"/>
      <c r="K28" s="75"/>
      <c r="L28" s="73">
        <v>75</v>
      </c>
      <c r="M28" s="74"/>
      <c r="N28" s="75"/>
      <c r="O28" s="73">
        <f t="shared" si="0"/>
        <v>137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239</v>
      </c>
      <c r="AB28" s="74"/>
      <c r="AC28" s="74"/>
      <c r="AD28" s="75"/>
      <c r="AE28" s="73">
        <v>212</v>
      </c>
      <c r="AF28" s="74"/>
      <c r="AG28" s="74"/>
      <c r="AH28" s="75"/>
      <c r="AI28" s="74">
        <v>240</v>
      </c>
      <c r="AJ28" s="74"/>
      <c r="AK28" s="74"/>
      <c r="AL28" s="75"/>
      <c r="AM28" s="69">
        <f t="shared" si="1"/>
        <v>452</v>
      </c>
      <c r="AN28" s="69"/>
      <c r="AO28" s="69"/>
      <c r="AP28" s="69"/>
      <c r="AR28" s="33"/>
      <c r="AS28" s="33" t="s">
        <v>49</v>
      </c>
      <c r="AT28" s="33" t="s">
        <v>50</v>
      </c>
      <c r="AU28" s="33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80</v>
      </c>
      <c r="J29" s="74"/>
      <c r="K29" s="75"/>
      <c r="L29" s="73">
        <v>102</v>
      </c>
      <c r="M29" s="74"/>
      <c r="N29" s="75"/>
      <c r="O29" s="73">
        <f t="shared" si="0"/>
        <v>182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214</v>
      </c>
      <c r="AB29" s="74"/>
      <c r="AC29" s="74"/>
      <c r="AD29" s="75"/>
      <c r="AE29" s="73">
        <v>242</v>
      </c>
      <c r="AF29" s="74"/>
      <c r="AG29" s="74"/>
      <c r="AH29" s="75"/>
      <c r="AI29" s="74">
        <v>182</v>
      </c>
      <c r="AJ29" s="74"/>
      <c r="AK29" s="74"/>
      <c r="AL29" s="75"/>
      <c r="AM29" s="69">
        <f t="shared" si="1"/>
        <v>424</v>
      </c>
      <c r="AN29" s="69"/>
      <c r="AO29" s="69"/>
      <c r="AP29" s="69"/>
      <c r="AR29" s="33" t="s">
        <v>1</v>
      </c>
      <c r="AS29" s="5">
        <f>AE31</f>
        <v>12978</v>
      </c>
      <c r="AT29" s="5">
        <v>4222</v>
      </c>
      <c r="AU29" s="6">
        <f>IF(OR(AS29=0,AT29=0),"",ROUNDDOWN(AT29/AS29,4))</f>
        <v>0.32529999999999998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1514</v>
      </c>
      <c r="G30" s="74"/>
      <c r="H30" s="75"/>
      <c r="I30" s="73">
        <v>1648</v>
      </c>
      <c r="J30" s="74"/>
      <c r="K30" s="75"/>
      <c r="L30" s="73">
        <v>1776</v>
      </c>
      <c r="M30" s="74"/>
      <c r="N30" s="75"/>
      <c r="O30" s="73">
        <f t="shared" si="0"/>
        <v>3424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46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92</v>
      </c>
      <c r="AN30" s="69"/>
      <c r="AO30" s="69"/>
      <c r="AP30" s="69"/>
      <c r="AR30" s="33" t="s">
        <v>3</v>
      </c>
      <c r="AS30" s="5">
        <f>AI31</f>
        <v>14321</v>
      </c>
      <c r="AT30" s="5">
        <v>5894</v>
      </c>
      <c r="AU30" s="6">
        <f>IF(OR(AS30=0,AT30=0),"",ROUNDDOWN(AT30/AS30,4))</f>
        <v>0.41149999999999998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553</v>
      </c>
      <c r="G31" s="74"/>
      <c r="H31" s="75"/>
      <c r="I31" s="73">
        <v>606</v>
      </c>
      <c r="J31" s="74"/>
      <c r="K31" s="75"/>
      <c r="L31" s="73">
        <v>670</v>
      </c>
      <c r="M31" s="74"/>
      <c r="N31" s="75"/>
      <c r="O31" s="73">
        <f t="shared" si="0"/>
        <v>1276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12690</v>
      </c>
      <c r="AB31" s="74"/>
      <c r="AC31" s="74"/>
      <c r="AD31" s="75"/>
      <c r="AE31" s="73">
        <f>SUM(I8:K32,AE8:AH30)</f>
        <v>12978</v>
      </c>
      <c r="AF31" s="74"/>
      <c r="AG31" s="74"/>
      <c r="AH31" s="75"/>
      <c r="AI31" s="73">
        <f>SUM(L8:N32,AI8:AL30)</f>
        <v>14321</v>
      </c>
      <c r="AJ31" s="74"/>
      <c r="AK31" s="74"/>
      <c r="AL31" s="75"/>
      <c r="AM31" s="69">
        <f>AE31+AI31</f>
        <v>27299</v>
      </c>
      <c r="AN31" s="69"/>
      <c r="AO31" s="69"/>
      <c r="AP31" s="69"/>
      <c r="AR31" s="33" t="s">
        <v>4</v>
      </c>
      <c r="AS31" s="5">
        <f>AM31</f>
        <v>27299</v>
      </c>
      <c r="AT31" s="5">
        <f>AT29+AT30</f>
        <v>10116</v>
      </c>
      <c r="AU31" s="6">
        <f>IF(OR(AS31=0,AT31=0),"",ROUNDDOWN(AT31/AS31,4))</f>
        <v>0.3705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463</v>
      </c>
      <c r="G32" s="66"/>
      <c r="H32" s="67"/>
      <c r="I32" s="65">
        <v>463</v>
      </c>
      <c r="J32" s="66"/>
      <c r="K32" s="67"/>
      <c r="L32" s="65">
        <v>511</v>
      </c>
      <c r="M32" s="66"/>
      <c r="N32" s="67"/>
      <c r="O32" s="65">
        <f t="shared" si="0"/>
        <v>974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31" t="s">
        <v>59</v>
      </c>
      <c r="E34" s="76">
        <f>AM31-Ｈ27.8!AM31</f>
        <v>-39</v>
      </c>
      <c r="F34" s="76"/>
      <c r="G34" s="1" t="s">
        <v>2</v>
      </c>
      <c r="L34" s="1" t="s">
        <v>60</v>
      </c>
      <c r="O34" s="59">
        <f>+AM31-27833</f>
        <v>-534</v>
      </c>
      <c r="P34" s="59"/>
      <c r="Q34" s="59"/>
      <c r="R34" s="59"/>
      <c r="S34" s="1" t="s">
        <v>2</v>
      </c>
      <c r="AG34" s="31" t="s">
        <v>61</v>
      </c>
      <c r="AH34" s="60">
        <f>AT31</f>
        <v>10116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31" t="s">
        <v>59</v>
      </c>
      <c r="E36" s="59">
        <f>AA31-Ｈ27.8!AA31</f>
        <v>-2</v>
      </c>
      <c r="F36" s="59"/>
      <c r="G36" s="1" t="s">
        <v>62</v>
      </c>
      <c r="L36" s="1" t="s">
        <v>60</v>
      </c>
      <c r="O36" s="59">
        <f>+AA31-12746</f>
        <v>-56</v>
      </c>
      <c r="P36" s="59"/>
      <c r="Q36" s="59"/>
      <c r="R36" s="59"/>
      <c r="S36" s="1" t="s">
        <v>62</v>
      </c>
      <c r="Y36" s="1" t="s">
        <v>70</v>
      </c>
      <c r="AG36" s="31" t="s">
        <v>1</v>
      </c>
      <c r="AH36" s="60">
        <f>AT29</f>
        <v>4222</v>
      </c>
      <c r="AI36" s="60"/>
      <c r="AJ36" s="60"/>
      <c r="AK36" s="60"/>
      <c r="AL36" s="60"/>
      <c r="AM36" s="1" t="s">
        <v>2</v>
      </c>
    </row>
    <row r="37" spans="3:39" ht="6" customHeight="1">
      <c r="AG37" s="31"/>
    </row>
    <row r="38" spans="3:39" ht="18.75" customHeight="1">
      <c r="C38" s="32" t="s">
        <v>65</v>
      </c>
      <c r="AG38" s="31" t="s">
        <v>3</v>
      </c>
      <c r="AH38" s="60">
        <f>AT30</f>
        <v>5894</v>
      </c>
      <c r="AI38" s="60"/>
      <c r="AJ38" s="60"/>
      <c r="AK38" s="60"/>
      <c r="AL38" s="60"/>
      <c r="AM38" s="1" t="s">
        <v>2</v>
      </c>
    </row>
    <row r="39" spans="3:39" ht="6" customHeight="1">
      <c r="AG39" s="31"/>
    </row>
    <row r="40" spans="3:39" ht="18.75" customHeight="1">
      <c r="C40" s="8" t="s">
        <v>66</v>
      </c>
      <c r="AG40" s="31" t="s">
        <v>51</v>
      </c>
      <c r="AH40" s="61">
        <f>IF(OR(AH34=0,AM31=0),"",ROUNDDOWN(AH34/AM31*100,2))</f>
        <v>37.049999999999997</v>
      </c>
      <c r="AI40" s="61"/>
      <c r="AJ40" s="61"/>
      <c r="AK40" s="61"/>
      <c r="AL40" s="61"/>
      <c r="AM40" s="1" t="s">
        <v>71</v>
      </c>
    </row>
    <row r="42" spans="3:39" ht="14.25">
      <c r="C42" s="21" t="s">
        <v>82</v>
      </c>
      <c r="D42" s="22"/>
      <c r="E42" s="22"/>
      <c r="F42" s="93">
        <v>15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33</v>
      </c>
      <c r="R42" s="93"/>
      <c r="S42" s="93"/>
      <c r="T42" s="93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F4" sqref="F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8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35"/>
      <c r="H3" s="35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38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38"/>
      <c r="H4" s="7"/>
      <c r="I4" s="60" t="s">
        <v>62</v>
      </c>
      <c r="J4" s="60"/>
      <c r="K4" s="60"/>
      <c r="L4" s="60">
        <v>11525</v>
      </c>
      <c r="M4" s="60"/>
      <c r="N4" s="60"/>
      <c r="O4" s="36"/>
      <c r="P4" s="36"/>
      <c r="Q4" s="85" t="s">
        <v>63</v>
      </c>
      <c r="R4" s="85"/>
      <c r="S4" s="85"/>
      <c r="T4" s="86">
        <v>118.3</v>
      </c>
      <c r="U4" s="86"/>
      <c r="V4" s="86"/>
      <c r="W4" s="86"/>
      <c r="X4" s="36" t="s">
        <v>90</v>
      </c>
      <c r="Y4" s="36"/>
      <c r="Z4" s="36"/>
      <c r="AF4" s="4"/>
      <c r="AH4" s="38"/>
      <c r="AK4" s="35"/>
      <c r="AL4" s="38"/>
      <c r="AM4" s="36"/>
      <c r="AP4" s="35"/>
    </row>
    <row r="5" spans="2:44" ht="18.75" customHeight="1">
      <c r="Z5" s="38"/>
      <c r="AA5" s="38"/>
      <c r="AB5" s="38"/>
      <c r="AC5" s="38"/>
      <c r="AD5" s="60" t="s">
        <v>89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1742</v>
      </c>
      <c r="G8" s="80"/>
      <c r="H8" s="81"/>
      <c r="I8" s="79">
        <v>1875</v>
      </c>
      <c r="J8" s="80"/>
      <c r="K8" s="81"/>
      <c r="L8" s="79">
        <v>2084</v>
      </c>
      <c r="M8" s="80"/>
      <c r="N8" s="81"/>
      <c r="O8" s="79">
        <f t="shared" ref="O8:O32" si="0">I8+L8</f>
        <v>3959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485</v>
      </c>
      <c r="AB8" s="80"/>
      <c r="AC8" s="80"/>
      <c r="AD8" s="80"/>
      <c r="AE8" s="79">
        <v>563</v>
      </c>
      <c r="AF8" s="80"/>
      <c r="AG8" s="80"/>
      <c r="AH8" s="81"/>
      <c r="AI8" s="80">
        <v>603</v>
      </c>
      <c r="AJ8" s="80"/>
      <c r="AK8" s="80"/>
      <c r="AL8" s="81"/>
      <c r="AM8" s="78">
        <f t="shared" ref="AM8:AM31" si="1">AE8+AI8</f>
        <v>1166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95</v>
      </c>
      <c r="G9" s="74"/>
      <c r="H9" s="75"/>
      <c r="I9" s="73">
        <v>90</v>
      </c>
      <c r="J9" s="74"/>
      <c r="K9" s="75"/>
      <c r="L9" s="73">
        <v>75</v>
      </c>
      <c r="M9" s="74"/>
      <c r="N9" s="75"/>
      <c r="O9" s="73">
        <f t="shared" si="0"/>
        <v>165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73</v>
      </c>
      <c r="AJ9" s="74"/>
      <c r="AK9" s="74"/>
      <c r="AL9" s="75"/>
      <c r="AM9" s="69">
        <f t="shared" si="1"/>
        <v>138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233</v>
      </c>
      <c r="G10" s="74"/>
      <c r="H10" s="75"/>
      <c r="I10" s="73">
        <v>214</v>
      </c>
      <c r="J10" s="74"/>
      <c r="K10" s="75"/>
      <c r="L10" s="73">
        <v>242</v>
      </c>
      <c r="M10" s="74"/>
      <c r="N10" s="75"/>
      <c r="O10" s="73">
        <f t="shared" si="0"/>
        <v>456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284</v>
      </c>
      <c r="AB10" s="74"/>
      <c r="AC10" s="74"/>
      <c r="AD10" s="75"/>
      <c r="AE10" s="73">
        <v>310</v>
      </c>
      <c r="AF10" s="74"/>
      <c r="AG10" s="74"/>
      <c r="AH10" s="75"/>
      <c r="AI10" s="74">
        <v>340</v>
      </c>
      <c r="AJ10" s="74"/>
      <c r="AK10" s="74"/>
      <c r="AL10" s="75"/>
      <c r="AM10" s="69">
        <f t="shared" si="1"/>
        <v>650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106</v>
      </c>
      <c r="G11" s="74"/>
      <c r="H11" s="75"/>
      <c r="I11" s="73">
        <v>100</v>
      </c>
      <c r="J11" s="74"/>
      <c r="K11" s="75"/>
      <c r="L11" s="73">
        <v>121</v>
      </c>
      <c r="M11" s="74"/>
      <c r="N11" s="75"/>
      <c r="O11" s="73">
        <f t="shared" si="0"/>
        <v>221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430</v>
      </c>
      <c r="AB11" s="74"/>
      <c r="AC11" s="74"/>
      <c r="AD11" s="75"/>
      <c r="AE11" s="73">
        <v>485</v>
      </c>
      <c r="AF11" s="74"/>
      <c r="AG11" s="74"/>
      <c r="AH11" s="75"/>
      <c r="AI11" s="74">
        <v>556</v>
      </c>
      <c r="AJ11" s="74"/>
      <c r="AK11" s="74"/>
      <c r="AL11" s="75"/>
      <c r="AM11" s="69">
        <f t="shared" si="1"/>
        <v>1041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145</v>
      </c>
      <c r="G12" s="74"/>
      <c r="H12" s="75"/>
      <c r="I12" s="73">
        <v>156</v>
      </c>
      <c r="J12" s="74"/>
      <c r="K12" s="75"/>
      <c r="L12" s="73">
        <v>160</v>
      </c>
      <c r="M12" s="74"/>
      <c r="N12" s="75"/>
      <c r="O12" s="73">
        <f t="shared" si="0"/>
        <v>316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176</v>
      </c>
      <c r="AB12" s="74"/>
      <c r="AC12" s="74"/>
      <c r="AD12" s="75"/>
      <c r="AE12" s="73">
        <v>184</v>
      </c>
      <c r="AF12" s="74"/>
      <c r="AG12" s="74"/>
      <c r="AH12" s="75"/>
      <c r="AI12" s="74">
        <v>206</v>
      </c>
      <c r="AJ12" s="74"/>
      <c r="AK12" s="74"/>
      <c r="AL12" s="75"/>
      <c r="AM12" s="69">
        <f t="shared" si="1"/>
        <v>390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87</v>
      </c>
      <c r="G13" s="74"/>
      <c r="H13" s="75"/>
      <c r="I13" s="73">
        <v>84</v>
      </c>
      <c r="J13" s="74"/>
      <c r="K13" s="75"/>
      <c r="L13" s="73">
        <v>90</v>
      </c>
      <c r="M13" s="74"/>
      <c r="N13" s="75"/>
      <c r="O13" s="73">
        <f t="shared" si="0"/>
        <v>174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139</v>
      </c>
      <c r="AB13" s="74"/>
      <c r="AC13" s="74"/>
      <c r="AD13" s="75"/>
      <c r="AE13" s="73">
        <v>142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288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1461</v>
      </c>
      <c r="AB14" s="74"/>
      <c r="AC14" s="74"/>
      <c r="AD14" s="75"/>
      <c r="AE14" s="73">
        <v>1468</v>
      </c>
      <c r="AF14" s="74"/>
      <c r="AG14" s="74"/>
      <c r="AH14" s="75"/>
      <c r="AI14" s="74">
        <v>1643</v>
      </c>
      <c r="AJ14" s="74"/>
      <c r="AK14" s="74"/>
      <c r="AL14" s="75"/>
      <c r="AM14" s="69">
        <f t="shared" si="1"/>
        <v>3111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253</v>
      </c>
      <c r="G15" s="74"/>
      <c r="H15" s="75"/>
      <c r="I15" s="73">
        <v>260</v>
      </c>
      <c r="J15" s="74"/>
      <c r="K15" s="75"/>
      <c r="L15" s="73">
        <v>308</v>
      </c>
      <c r="M15" s="74"/>
      <c r="N15" s="75"/>
      <c r="O15" s="73">
        <f t="shared" si="0"/>
        <v>568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8</v>
      </c>
      <c r="AB15" s="74"/>
      <c r="AC15" s="74"/>
      <c r="AD15" s="75"/>
      <c r="AE15" s="73">
        <v>5</v>
      </c>
      <c r="AF15" s="74"/>
      <c r="AG15" s="74"/>
      <c r="AH15" s="75"/>
      <c r="AI15" s="74">
        <v>9</v>
      </c>
      <c r="AJ15" s="74"/>
      <c r="AK15" s="74"/>
      <c r="AL15" s="75"/>
      <c r="AM15" s="69">
        <f t="shared" si="1"/>
        <v>14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244</v>
      </c>
      <c r="G16" s="74"/>
      <c r="H16" s="75"/>
      <c r="I16" s="73">
        <v>237</v>
      </c>
      <c r="J16" s="74"/>
      <c r="K16" s="75"/>
      <c r="L16" s="73">
        <v>265</v>
      </c>
      <c r="M16" s="74"/>
      <c r="N16" s="75"/>
      <c r="O16" s="73">
        <f t="shared" si="0"/>
        <v>502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102</v>
      </c>
      <c r="G17" s="74"/>
      <c r="H17" s="75"/>
      <c r="I17" s="73">
        <v>143</v>
      </c>
      <c r="J17" s="74"/>
      <c r="K17" s="75"/>
      <c r="L17" s="73">
        <v>176</v>
      </c>
      <c r="M17" s="74"/>
      <c r="N17" s="75"/>
      <c r="O17" s="73">
        <f t="shared" si="0"/>
        <v>319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283</v>
      </c>
      <c r="AB17" s="74"/>
      <c r="AC17" s="74"/>
      <c r="AD17" s="75"/>
      <c r="AE17" s="73">
        <v>241</v>
      </c>
      <c r="AF17" s="74"/>
      <c r="AG17" s="74"/>
      <c r="AH17" s="75"/>
      <c r="AI17" s="74">
        <v>307</v>
      </c>
      <c r="AJ17" s="74"/>
      <c r="AK17" s="74"/>
      <c r="AL17" s="75"/>
      <c r="AM17" s="69">
        <f t="shared" si="1"/>
        <v>548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155</v>
      </c>
      <c r="G18" s="74"/>
      <c r="H18" s="75"/>
      <c r="I18" s="73">
        <v>185</v>
      </c>
      <c r="J18" s="74"/>
      <c r="K18" s="75"/>
      <c r="L18" s="73">
        <v>213</v>
      </c>
      <c r="M18" s="74"/>
      <c r="N18" s="75"/>
      <c r="O18" s="73">
        <f t="shared" si="0"/>
        <v>398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256</v>
      </c>
      <c r="AB18" s="74"/>
      <c r="AC18" s="74"/>
      <c r="AD18" s="75"/>
      <c r="AE18" s="73">
        <v>201</v>
      </c>
      <c r="AF18" s="74"/>
      <c r="AG18" s="74"/>
      <c r="AH18" s="75"/>
      <c r="AI18" s="74">
        <v>227</v>
      </c>
      <c r="AJ18" s="74"/>
      <c r="AK18" s="74"/>
      <c r="AL18" s="75"/>
      <c r="AM18" s="69">
        <f t="shared" si="1"/>
        <v>428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168</v>
      </c>
      <c r="G19" s="74"/>
      <c r="H19" s="75"/>
      <c r="I19" s="73">
        <v>154</v>
      </c>
      <c r="J19" s="74"/>
      <c r="K19" s="75"/>
      <c r="L19" s="73">
        <v>181</v>
      </c>
      <c r="M19" s="74"/>
      <c r="N19" s="75"/>
      <c r="O19" s="73">
        <f t="shared" si="0"/>
        <v>335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58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81</v>
      </c>
      <c r="G20" s="74"/>
      <c r="H20" s="75"/>
      <c r="I20" s="73">
        <v>78</v>
      </c>
      <c r="J20" s="74"/>
      <c r="K20" s="75"/>
      <c r="L20" s="73">
        <v>77</v>
      </c>
      <c r="M20" s="74"/>
      <c r="N20" s="75"/>
      <c r="O20" s="73">
        <f t="shared" si="0"/>
        <v>155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109</v>
      </c>
      <c r="AF20" s="74"/>
      <c r="AG20" s="74"/>
      <c r="AH20" s="75"/>
      <c r="AI20" s="74">
        <v>144</v>
      </c>
      <c r="AJ20" s="74"/>
      <c r="AK20" s="74"/>
      <c r="AL20" s="75"/>
      <c r="AM20" s="69">
        <f t="shared" si="1"/>
        <v>253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67</v>
      </c>
      <c r="G21" s="74"/>
      <c r="H21" s="75"/>
      <c r="I21" s="73">
        <v>46</v>
      </c>
      <c r="J21" s="74"/>
      <c r="K21" s="75"/>
      <c r="L21" s="73">
        <v>66</v>
      </c>
      <c r="M21" s="74"/>
      <c r="N21" s="75"/>
      <c r="O21" s="73">
        <f t="shared" si="0"/>
        <v>112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135</v>
      </c>
      <c r="AB21" s="74"/>
      <c r="AC21" s="74"/>
      <c r="AD21" s="75"/>
      <c r="AE21" s="73">
        <v>130</v>
      </c>
      <c r="AF21" s="74"/>
      <c r="AG21" s="74"/>
      <c r="AH21" s="75"/>
      <c r="AI21" s="74">
        <v>147</v>
      </c>
      <c r="AJ21" s="74"/>
      <c r="AK21" s="74"/>
      <c r="AL21" s="75"/>
      <c r="AM21" s="69">
        <f t="shared" si="1"/>
        <v>277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43</v>
      </c>
      <c r="M22" s="74"/>
      <c r="N22" s="75"/>
      <c r="O22" s="73">
        <f t="shared" si="0"/>
        <v>86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252</v>
      </c>
      <c r="AB22" s="74"/>
      <c r="AC22" s="74"/>
      <c r="AD22" s="75"/>
      <c r="AE22" s="73">
        <v>271</v>
      </c>
      <c r="AF22" s="74"/>
      <c r="AG22" s="74"/>
      <c r="AH22" s="75"/>
      <c r="AI22" s="74">
        <v>321</v>
      </c>
      <c r="AJ22" s="74"/>
      <c r="AK22" s="74"/>
      <c r="AL22" s="75"/>
      <c r="AM22" s="69">
        <f t="shared" si="1"/>
        <v>592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180</v>
      </c>
      <c r="J23" s="74"/>
      <c r="K23" s="75"/>
      <c r="L23" s="73">
        <v>196</v>
      </c>
      <c r="M23" s="74"/>
      <c r="N23" s="75"/>
      <c r="O23" s="73">
        <f t="shared" si="0"/>
        <v>376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17</v>
      </c>
      <c r="AJ23" s="74"/>
      <c r="AK23" s="74"/>
      <c r="AL23" s="75"/>
      <c r="AM23" s="69">
        <f t="shared" si="1"/>
        <v>32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246</v>
      </c>
      <c r="G24" s="74"/>
      <c r="H24" s="75"/>
      <c r="I24" s="73">
        <v>269</v>
      </c>
      <c r="J24" s="74"/>
      <c r="K24" s="75"/>
      <c r="L24" s="73">
        <v>266</v>
      </c>
      <c r="M24" s="74"/>
      <c r="N24" s="75"/>
      <c r="O24" s="73">
        <f t="shared" si="0"/>
        <v>535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163</v>
      </c>
      <c r="AB24" s="74"/>
      <c r="AC24" s="74"/>
      <c r="AD24" s="75"/>
      <c r="AE24" s="73">
        <v>157</v>
      </c>
      <c r="AF24" s="74"/>
      <c r="AG24" s="74"/>
      <c r="AH24" s="75"/>
      <c r="AI24" s="74">
        <v>164</v>
      </c>
      <c r="AJ24" s="74"/>
      <c r="AK24" s="74"/>
      <c r="AL24" s="75"/>
      <c r="AM24" s="69">
        <f t="shared" si="1"/>
        <v>321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204</v>
      </c>
      <c r="G25" s="74"/>
      <c r="H25" s="75"/>
      <c r="I25" s="73">
        <v>192</v>
      </c>
      <c r="J25" s="74"/>
      <c r="K25" s="75"/>
      <c r="L25" s="73">
        <v>219</v>
      </c>
      <c r="M25" s="74"/>
      <c r="N25" s="75"/>
      <c r="O25" s="73">
        <f t="shared" si="0"/>
        <v>411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202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415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170</v>
      </c>
      <c r="G26" s="74"/>
      <c r="H26" s="75"/>
      <c r="I26" s="73">
        <v>162</v>
      </c>
      <c r="J26" s="74"/>
      <c r="K26" s="75"/>
      <c r="L26" s="73">
        <v>199</v>
      </c>
      <c r="M26" s="74"/>
      <c r="N26" s="75"/>
      <c r="O26" s="73">
        <f t="shared" si="0"/>
        <v>361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156</v>
      </c>
      <c r="AF26" s="74"/>
      <c r="AG26" s="74"/>
      <c r="AH26" s="75"/>
      <c r="AI26" s="74">
        <v>169</v>
      </c>
      <c r="AJ26" s="74"/>
      <c r="AK26" s="74"/>
      <c r="AL26" s="75"/>
      <c r="AM26" s="69">
        <f t="shared" si="1"/>
        <v>325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148</v>
      </c>
      <c r="G27" s="74"/>
      <c r="H27" s="75"/>
      <c r="I27" s="73">
        <v>154</v>
      </c>
      <c r="J27" s="74"/>
      <c r="K27" s="75"/>
      <c r="L27" s="73">
        <v>172</v>
      </c>
      <c r="M27" s="74"/>
      <c r="N27" s="75"/>
      <c r="O27" s="73">
        <f t="shared" si="0"/>
        <v>326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201</v>
      </c>
      <c r="AB27" s="74"/>
      <c r="AC27" s="74"/>
      <c r="AD27" s="75"/>
      <c r="AE27" s="73">
        <v>179</v>
      </c>
      <c r="AF27" s="74"/>
      <c r="AG27" s="74"/>
      <c r="AH27" s="75"/>
      <c r="AI27" s="74">
        <v>148</v>
      </c>
      <c r="AJ27" s="74"/>
      <c r="AK27" s="74"/>
      <c r="AL27" s="75"/>
      <c r="AM27" s="69">
        <f t="shared" si="1"/>
        <v>327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65</v>
      </c>
      <c r="G28" s="74"/>
      <c r="H28" s="75"/>
      <c r="I28" s="73">
        <v>62</v>
      </c>
      <c r="J28" s="74"/>
      <c r="K28" s="75"/>
      <c r="L28" s="73">
        <v>74</v>
      </c>
      <c r="M28" s="74"/>
      <c r="N28" s="75"/>
      <c r="O28" s="73">
        <f t="shared" si="0"/>
        <v>136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238</v>
      </c>
      <c r="AB28" s="74"/>
      <c r="AC28" s="74"/>
      <c r="AD28" s="75"/>
      <c r="AE28" s="73">
        <v>211</v>
      </c>
      <c r="AF28" s="74"/>
      <c r="AG28" s="74"/>
      <c r="AH28" s="75"/>
      <c r="AI28" s="74">
        <v>239</v>
      </c>
      <c r="AJ28" s="74"/>
      <c r="AK28" s="74"/>
      <c r="AL28" s="75"/>
      <c r="AM28" s="69">
        <f t="shared" si="1"/>
        <v>450</v>
      </c>
      <c r="AN28" s="69"/>
      <c r="AO28" s="69"/>
      <c r="AP28" s="69"/>
      <c r="AR28" s="37"/>
      <c r="AS28" s="37" t="s">
        <v>49</v>
      </c>
      <c r="AT28" s="37" t="s">
        <v>50</v>
      </c>
      <c r="AU28" s="37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85</v>
      </c>
      <c r="G29" s="74"/>
      <c r="H29" s="75"/>
      <c r="I29" s="73">
        <v>80</v>
      </c>
      <c r="J29" s="74"/>
      <c r="K29" s="75"/>
      <c r="L29" s="73">
        <v>102</v>
      </c>
      <c r="M29" s="74"/>
      <c r="N29" s="75"/>
      <c r="O29" s="73">
        <f t="shared" si="0"/>
        <v>182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214</v>
      </c>
      <c r="AB29" s="74"/>
      <c r="AC29" s="74"/>
      <c r="AD29" s="75"/>
      <c r="AE29" s="73">
        <v>243</v>
      </c>
      <c r="AF29" s="74"/>
      <c r="AG29" s="74"/>
      <c r="AH29" s="75"/>
      <c r="AI29" s="74">
        <v>181</v>
      </c>
      <c r="AJ29" s="74"/>
      <c r="AK29" s="74"/>
      <c r="AL29" s="75"/>
      <c r="AM29" s="69">
        <f t="shared" si="1"/>
        <v>424</v>
      </c>
      <c r="AN29" s="69"/>
      <c r="AO29" s="69"/>
      <c r="AP29" s="69"/>
      <c r="AR29" s="37" t="s">
        <v>1</v>
      </c>
      <c r="AS29" s="5">
        <f>AE31</f>
        <v>12966</v>
      </c>
      <c r="AT29" s="5">
        <v>4220</v>
      </c>
      <c r="AU29" s="6">
        <f>IF(OR(AS29=0,AT29=0),"",ROUNDDOWN(AT29/AS29,4))</f>
        <v>0.32540000000000002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1504</v>
      </c>
      <c r="G30" s="74"/>
      <c r="H30" s="75"/>
      <c r="I30" s="73">
        <v>1638</v>
      </c>
      <c r="J30" s="74"/>
      <c r="K30" s="75"/>
      <c r="L30" s="73">
        <v>1757</v>
      </c>
      <c r="M30" s="74"/>
      <c r="N30" s="75"/>
      <c r="O30" s="73">
        <f t="shared" si="0"/>
        <v>3395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46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92</v>
      </c>
      <c r="AN30" s="69"/>
      <c r="AO30" s="69"/>
      <c r="AP30" s="69"/>
      <c r="AR30" s="37" t="s">
        <v>3</v>
      </c>
      <c r="AS30" s="5">
        <f>AI31</f>
        <v>14306</v>
      </c>
      <c r="AT30" s="5">
        <v>5892</v>
      </c>
      <c r="AU30" s="6">
        <f>IF(OR(AS30=0,AT30=0),"",ROUNDDOWN(AT30/AS30,4))</f>
        <v>0.4118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556</v>
      </c>
      <c r="G31" s="74"/>
      <c r="H31" s="75"/>
      <c r="I31" s="73">
        <v>607</v>
      </c>
      <c r="J31" s="74"/>
      <c r="K31" s="75"/>
      <c r="L31" s="73">
        <v>671</v>
      </c>
      <c r="M31" s="74"/>
      <c r="N31" s="75"/>
      <c r="O31" s="73">
        <f t="shared" si="0"/>
        <v>1278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12686</v>
      </c>
      <c r="AB31" s="74"/>
      <c r="AC31" s="74"/>
      <c r="AD31" s="75"/>
      <c r="AE31" s="73">
        <f>SUM(I8:K32,AE8:AH30)</f>
        <v>12966</v>
      </c>
      <c r="AF31" s="74"/>
      <c r="AG31" s="74"/>
      <c r="AH31" s="75"/>
      <c r="AI31" s="73">
        <f>SUM(L8:N32,AI8:AL30)</f>
        <v>14306</v>
      </c>
      <c r="AJ31" s="74"/>
      <c r="AK31" s="74"/>
      <c r="AL31" s="75"/>
      <c r="AM31" s="69">
        <f t="shared" si="1"/>
        <v>27272</v>
      </c>
      <c r="AN31" s="69"/>
      <c r="AO31" s="69"/>
      <c r="AP31" s="69"/>
      <c r="AR31" s="37" t="s">
        <v>4</v>
      </c>
      <c r="AS31" s="5">
        <f>AM31</f>
        <v>27272</v>
      </c>
      <c r="AT31" s="5">
        <f>AT29+AT30</f>
        <v>10112</v>
      </c>
      <c r="AU31" s="6">
        <f>IF(OR(AS31=0,AT31=0),"",ROUNDDOWN(AT31/AS31,4))</f>
        <v>0.37069999999999997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460</v>
      </c>
      <c r="G32" s="66"/>
      <c r="H32" s="67"/>
      <c r="I32" s="65">
        <v>461</v>
      </c>
      <c r="J32" s="66"/>
      <c r="K32" s="67"/>
      <c r="L32" s="65">
        <v>508</v>
      </c>
      <c r="M32" s="66"/>
      <c r="N32" s="67"/>
      <c r="O32" s="65">
        <f t="shared" si="0"/>
        <v>969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35" t="s">
        <v>59</v>
      </c>
      <c r="E34" s="76">
        <v>-27</v>
      </c>
      <c r="F34" s="76"/>
      <c r="G34" s="1" t="s">
        <v>2</v>
      </c>
      <c r="L34" s="1" t="s">
        <v>60</v>
      </c>
      <c r="O34" s="59">
        <f>+AM31-27847</f>
        <v>-575</v>
      </c>
      <c r="P34" s="59"/>
      <c r="Q34" s="59"/>
      <c r="R34" s="59"/>
      <c r="S34" s="1" t="s">
        <v>2</v>
      </c>
      <c r="AG34" s="35" t="s">
        <v>61</v>
      </c>
      <c r="AH34" s="60">
        <f>AT31</f>
        <v>10112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35" t="s">
        <v>59</v>
      </c>
      <c r="E36" s="59">
        <v>-4</v>
      </c>
      <c r="F36" s="59"/>
      <c r="G36" s="1" t="s">
        <v>62</v>
      </c>
      <c r="L36" s="1" t="s">
        <v>60</v>
      </c>
      <c r="O36" s="59">
        <f>+AA31-12763</f>
        <v>-77</v>
      </c>
      <c r="P36" s="59"/>
      <c r="Q36" s="59"/>
      <c r="R36" s="59"/>
      <c r="S36" s="1" t="s">
        <v>62</v>
      </c>
      <c r="Y36" s="1" t="s">
        <v>88</v>
      </c>
      <c r="AG36" s="35" t="s">
        <v>1</v>
      </c>
      <c r="AH36" s="60">
        <f>AT29</f>
        <v>4220</v>
      </c>
      <c r="AI36" s="60"/>
      <c r="AJ36" s="60"/>
      <c r="AK36" s="60"/>
      <c r="AL36" s="60"/>
      <c r="AM36" s="1" t="s">
        <v>2</v>
      </c>
    </row>
    <row r="37" spans="3:39" ht="6" customHeight="1">
      <c r="AG37" s="35"/>
    </row>
    <row r="38" spans="3:39" ht="18.75" customHeight="1">
      <c r="C38" s="36" t="s">
        <v>65</v>
      </c>
      <c r="AG38" s="35" t="s">
        <v>3</v>
      </c>
      <c r="AH38" s="60">
        <f>AT30</f>
        <v>5892</v>
      </c>
      <c r="AI38" s="60"/>
      <c r="AJ38" s="60"/>
      <c r="AK38" s="60"/>
      <c r="AL38" s="60"/>
      <c r="AM38" s="1" t="s">
        <v>2</v>
      </c>
    </row>
    <row r="39" spans="3:39" ht="6" customHeight="1">
      <c r="AG39" s="35"/>
    </row>
    <row r="40" spans="3:39" ht="18.75" customHeight="1">
      <c r="C40" s="8" t="s">
        <v>66</v>
      </c>
      <c r="AG40" s="35" t="s">
        <v>51</v>
      </c>
      <c r="AH40" s="61">
        <f>IF(OR(AH34=0,AM31=0),"",ROUNDDOWN(AH34/AM31*100,2))</f>
        <v>37.07</v>
      </c>
      <c r="AI40" s="61"/>
      <c r="AJ40" s="61"/>
      <c r="AK40" s="61"/>
      <c r="AL40" s="61"/>
      <c r="AM40" s="1" t="s">
        <v>87</v>
      </c>
    </row>
    <row r="42" spans="3:39" ht="14.25">
      <c r="C42" s="21" t="s">
        <v>82</v>
      </c>
      <c r="D42" s="22"/>
      <c r="E42" s="22"/>
      <c r="F42" s="93">
        <v>18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42</v>
      </c>
      <c r="R42" s="93"/>
      <c r="S42" s="93"/>
      <c r="T42" s="93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D4" sqref="D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9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40"/>
      <c r="H3" s="40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39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39"/>
      <c r="H4" s="7"/>
      <c r="I4" s="60" t="s">
        <v>62</v>
      </c>
      <c r="J4" s="60"/>
      <c r="K4" s="60"/>
      <c r="L4" s="60">
        <v>11525</v>
      </c>
      <c r="M4" s="60"/>
      <c r="N4" s="60"/>
      <c r="O4" s="41"/>
      <c r="P4" s="41"/>
      <c r="Q4" s="85" t="s">
        <v>63</v>
      </c>
      <c r="R4" s="85"/>
      <c r="S4" s="85"/>
      <c r="T4" s="86">
        <v>118.3</v>
      </c>
      <c r="U4" s="86"/>
      <c r="V4" s="86"/>
      <c r="W4" s="86"/>
      <c r="X4" s="41" t="s">
        <v>94</v>
      </c>
      <c r="Y4" s="41"/>
      <c r="Z4" s="41"/>
      <c r="AF4" s="4"/>
      <c r="AH4" s="39"/>
      <c r="AK4" s="40"/>
      <c r="AL4" s="39"/>
      <c r="AM4" s="41"/>
      <c r="AP4" s="40"/>
    </row>
    <row r="5" spans="2:44" ht="18.75" customHeight="1">
      <c r="Z5" s="39"/>
      <c r="AA5" s="39"/>
      <c r="AB5" s="39"/>
      <c r="AC5" s="39"/>
      <c r="AD5" s="60" t="s">
        <v>93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1733</v>
      </c>
      <c r="G8" s="80"/>
      <c r="H8" s="81"/>
      <c r="I8" s="79">
        <v>1869</v>
      </c>
      <c r="J8" s="80"/>
      <c r="K8" s="81"/>
      <c r="L8" s="79">
        <v>2082</v>
      </c>
      <c r="M8" s="80"/>
      <c r="N8" s="81"/>
      <c r="O8" s="79">
        <f t="shared" ref="O8:O32" si="0">I8+L8</f>
        <v>3951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486</v>
      </c>
      <c r="AB8" s="80"/>
      <c r="AC8" s="80"/>
      <c r="AD8" s="80"/>
      <c r="AE8" s="79">
        <v>564</v>
      </c>
      <c r="AF8" s="80"/>
      <c r="AG8" s="80"/>
      <c r="AH8" s="81"/>
      <c r="AI8" s="80">
        <v>601</v>
      </c>
      <c r="AJ8" s="80"/>
      <c r="AK8" s="80"/>
      <c r="AL8" s="81"/>
      <c r="AM8" s="78">
        <f t="shared" ref="AM8:AM31" si="1">AE8+AI8</f>
        <v>1165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94</v>
      </c>
      <c r="G9" s="74"/>
      <c r="H9" s="75"/>
      <c r="I9" s="73">
        <v>90</v>
      </c>
      <c r="J9" s="74"/>
      <c r="K9" s="75"/>
      <c r="L9" s="73">
        <v>75</v>
      </c>
      <c r="M9" s="74"/>
      <c r="N9" s="75"/>
      <c r="O9" s="73">
        <f t="shared" si="0"/>
        <v>165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73</v>
      </c>
      <c r="AJ9" s="74"/>
      <c r="AK9" s="74"/>
      <c r="AL9" s="75"/>
      <c r="AM9" s="69">
        <f t="shared" si="1"/>
        <v>138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232</v>
      </c>
      <c r="G10" s="74"/>
      <c r="H10" s="75"/>
      <c r="I10" s="73">
        <v>213</v>
      </c>
      <c r="J10" s="74"/>
      <c r="K10" s="75"/>
      <c r="L10" s="73">
        <v>242</v>
      </c>
      <c r="M10" s="74"/>
      <c r="N10" s="75"/>
      <c r="O10" s="73">
        <f t="shared" si="0"/>
        <v>455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284</v>
      </c>
      <c r="AB10" s="74"/>
      <c r="AC10" s="74"/>
      <c r="AD10" s="75"/>
      <c r="AE10" s="73">
        <v>310</v>
      </c>
      <c r="AF10" s="74"/>
      <c r="AG10" s="74"/>
      <c r="AH10" s="75"/>
      <c r="AI10" s="74">
        <v>341</v>
      </c>
      <c r="AJ10" s="74"/>
      <c r="AK10" s="74"/>
      <c r="AL10" s="75"/>
      <c r="AM10" s="69">
        <f t="shared" si="1"/>
        <v>651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100</v>
      </c>
      <c r="J11" s="74"/>
      <c r="K11" s="75"/>
      <c r="L11" s="73">
        <v>120</v>
      </c>
      <c r="M11" s="74"/>
      <c r="N11" s="75"/>
      <c r="O11" s="73">
        <f t="shared" si="0"/>
        <v>220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427</v>
      </c>
      <c r="AB11" s="74"/>
      <c r="AC11" s="74"/>
      <c r="AD11" s="75"/>
      <c r="AE11" s="73">
        <v>483</v>
      </c>
      <c r="AF11" s="74"/>
      <c r="AG11" s="74"/>
      <c r="AH11" s="75"/>
      <c r="AI11" s="74">
        <v>553</v>
      </c>
      <c r="AJ11" s="74"/>
      <c r="AK11" s="74"/>
      <c r="AL11" s="75"/>
      <c r="AM11" s="69">
        <f t="shared" si="1"/>
        <v>1036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143</v>
      </c>
      <c r="G12" s="74"/>
      <c r="H12" s="75"/>
      <c r="I12" s="73">
        <v>155</v>
      </c>
      <c r="J12" s="74"/>
      <c r="K12" s="75"/>
      <c r="L12" s="73">
        <v>160</v>
      </c>
      <c r="M12" s="74"/>
      <c r="N12" s="75"/>
      <c r="O12" s="73">
        <f t="shared" si="0"/>
        <v>315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177</v>
      </c>
      <c r="AB12" s="74"/>
      <c r="AC12" s="74"/>
      <c r="AD12" s="75"/>
      <c r="AE12" s="73">
        <v>186</v>
      </c>
      <c r="AF12" s="74"/>
      <c r="AG12" s="74"/>
      <c r="AH12" s="75"/>
      <c r="AI12" s="74">
        <v>208</v>
      </c>
      <c r="AJ12" s="74"/>
      <c r="AK12" s="74"/>
      <c r="AL12" s="75"/>
      <c r="AM12" s="69">
        <f t="shared" si="1"/>
        <v>394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86</v>
      </c>
      <c r="G13" s="74"/>
      <c r="H13" s="75"/>
      <c r="I13" s="73">
        <v>85</v>
      </c>
      <c r="J13" s="74"/>
      <c r="K13" s="75"/>
      <c r="L13" s="73">
        <v>88</v>
      </c>
      <c r="M13" s="74"/>
      <c r="N13" s="75"/>
      <c r="O13" s="73">
        <f t="shared" si="0"/>
        <v>173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139</v>
      </c>
      <c r="AB13" s="74"/>
      <c r="AC13" s="74"/>
      <c r="AD13" s="75"/>
      <c r="AE13" s="73">
        <v>142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288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1465</v>
      </c>
      <c r="AB14" s="74"/>
      <c r="AC14" s="74"/>
      <c r="AD14" s="75"/>
      <c r="AE14" s="73">
        <v>1475</v>
      </c>
      <c r="AF14" s="74"/>
      <c r="AG14" s="74"/>
      <c r="AH14" s="75"/>
      <c r="AI14" s="74">
        <v>1649</v>
      </c>
      <c r="AJ14" s="74"/>
      <c r="AK14" s="74"/>
      <c r="AL14" s="75"/>
      <c r="AM14" s="69">
        <f t="shared" si="1"/>
        <v>3124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253</v>
      </c>
      <c r="G15" s="74"/>
      <c r="H15" s="75"/>
      <c r="I15" s="73">
        <v>260</v>
      </c>
      <c r="J15" s="74"/>
      <c r="K15" s="75"/>
      <c r="L15" s="73">
        <v>308</v>
      </c>
      <c r="M15" s="74"/>
      <c r="N15" s="75"/>
      <c r="O15" s="73">
        <f t="shared" si="0"/>
        <v>568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8</v>
      </c>
      <c r="AB15" s="74"/>
      <c r="AC15" s="74"/>
      <c r="AD15" s="75"/>
      <c r="AE15" s="73">
        <v>5</v>
      </c>
      <c r="AF15" s="74"/>
      <c r="AG15" s="74"/>
      <c r="AH15" s="75"/>
      <c r="AI15" s="74">
        <v>9</v>
      </c>
      <c r="AJ15" s="74"/>
      <c r="AK15" s="74"/>
      <c r="AL15" s="75"/>
      <c r="AM15" s="69">
        <f t="shared" si="1"/>
        <v>14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243</v>
      </c>
      <c r="G16" s="74"/>
      <c r="H16" s="75"/>
      <c r="I16" s="73">
        <v>235</v>
      </c>
      <c r="J16" s="74"/>
      <c r="K16" s="75"/>
      <c r="L16" s="73">
        <v>263</v>
      </c>
      <c r="M16" s="74"/>
      <c r="N16" s="75"/>
      <c r="O16" s="73">
        <f t="shared" si="0"/>
        <v>498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61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102</v>
      </c>
      <c r="G17" s="74"/>
      <c r="H17" s="75"/>
      <c r="I17" s="73">
        <v>143</v>
      </c>
      <c r="J17" s="74"/>
      <c r="K17" s="75"/>
      <c r="L17" s="73">
        <v>176</v>
      </c>
      <c r="M17" s="74"/>
      <c r="N17" s="75"/>
      <c r="O17" s="73">
        <f t="shared" si="0"/>
        <v>319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282</v>
      </c>
      <c r="AB17" s="74"/>
      <c r="AC17" s="74"/>
      <c r="AD17" s="75"/>
      <c r="AE17" s="73">
        <v>241</v>
      </c>
      <c r="AF17" s="74"/>
      <c r="AG17" s="74"/>
      <c r="AH17" s="75"/>
      <c r="AI17" s="74">
        <v>306</v>
      </c>
      <c r="AJ17" s="74"/>
      <c r="AK17" s="74"/>
      <c r="AL17" s="75"/>
      <c r="AM17" s="69">
        <f t="shared" si="1"/>
        <v>547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154</v>
      </c>
      <c r="G18" s="74"/>
      <c r="H18" s="75"/>
      <c r="I18" s="73">
        <v>183</v>
      </c>
      <c r="J18" s="74"/>
      <c r="K18" s="75"/>
      <c r="L18" s="73">
        <v>211</v>
      </c>
      <c r="M18" s="74"/>
      <c r="N18" s="75"/>
      <c r="O18" s="73">
        <f t="shared" si="0"/>
        <v>394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254</v>
      </c>
      <c r="AB18" s="74"/>
      <c r="AC18" s="74"/>
      <c r="AD18" s="75"/>
      <c r="AE18" s="73">
        <v>200</v>
      </c>
      <c r="AF18" s="74"/>
      <c r="AG18" s="74"/>
      <c r="AH18" s="75"/>
      <c r="AI18" s="74">
        <v>226</v>
      </c>
      <c r="AJ18" s="74"/>
      <c r="AK18" s="74"/>
      <c r="AL18" s="75"/>
      <c r="AM18" s="69">
        <f t="shared" si="1"/>
        <v>426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168</v>
      </c>
      <c r="G19" s="74"/>
      <c r="H19" s="75"/>
      <c r="I19" s="73">
        <v>154</v>
      </c>
      <c r="J19" s="74"/>
      <c r="K19" s="75"/>
      <c r="L19" s="73">
        <v>181</v>
      </c>
      <c r="M19" s="74"/>
      <c r="N19" s="75"/>
      <c r="O19" s="73">
        <f t="shared" si="0"/>
        <v>335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57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132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82</v>
      </c>
      <c r="G20" s="74"/>
      <c r="H20" s="75"/>
      <c r="I20" s="73">
        <v>79</v>
      </c>
      <c r="J20" s="74"/>
      <c r="K20" s="75"/>
      <c r="L20" s="73">
        <v>79</v>
      </c>
      <c r="M20" s="74"/>
      <c r="N20" s="75"/>
      <c r="O20" s="73">
        <f t="shared" si="0"/>
        <v>158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109</v>
      </c>
      <c r="AF20" s="74"/>
      <c r="AG20" s="74"/>
      <c r="AH20" s="75"/>
      <c r="AI20" s="74">
        <v>144</v>
      </c>
      <c r="AJ20" s="74"/>
      <c r="AK20" s="74"/>
      <c r="AL20" s="75"/>
      <c r="AM20" s="69">
        <f t="shared" si="1"/>
        <v>253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68</v>
      </c>
      <c r="G21" s="74"/>
      <c r="H21" s="75"/>
      <c r="I21" s="73">
        <v>46</v>
      </c>
      <c r="J21" s="74"/>
      <c r="K21" s="75"/>
      <c r="L21" s="73">
        <v>67</v>
      </c>
      <c r="M21" s="74"/>
      <c r="N21" s="75"/>
      <c r="O21" s="73">
        <f t="shared" si="0"/>
        <v>113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135</v>
      </c>
      <c r="AB21" s="74"/>
      <c r="AC21" s="74"/>
      <c r="AD21" s="75"/>
      <c r="AE21" s="73">
        <v>130</v>
      </c>
      <c r="AF21" s="74"/>
      <c r="AG21" s="74"/>
      <c r="AH21" s="75"/>
      <c r="AI21" s="74">
        <v>147</v>
      </c>
      <c r="AJ21" s="74"/>
      <c r="AK21" s="74"/>
      <c r="AL21" s="75"/>
      <c r="AM21" s="69">
        <f t="shared" si="1"/>
        <v>277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43</v>
      </c>
      <c r="M22" s="74"/>
      <c r="N22" s="75"/>
      <c r="O22" s="73">
        <f t="shared" si="0"/>
        <v>86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252</v>
      </c>
      <c r="AB22" s="74"/>
      <c r="AC22" s="74"/>
      <c r="AD22" s="75"/>
      <c r="AE22" s="73">
        <v>272</v>
      </c>
      <c r="AF22" s="74"/>
      <c r="AG22" s="74"/>
      <c r="AH22" s="75"/>
      <c r="AI22" s="74">
        <v>321</v>
      </c>
      <c r="AJ22" s="74"/>
      <c r="AK22" s="74"/>
      <c r="AL22" s="75"/>
      <c r="AM22" s="69">
        <f t="shared" si="1"/>
        <v>593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180</v>
      </c>
      <c r="J23" s="74"/>
      <c r="K23" s="75"/>
      <c r="L23" s="73">
        <v>195</v>
      </c>
      <c r="M23" s="74"/>
      <c r="N23" s="75"/>
      <c r="O23" s="73">
        <f t="shared" si="0"/>
        <v>375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17</v>
      </c>
      <c r="AJ23" s="74"/>
      <c r="AK23" s="74"/>
      <c r="AL23" s="75"/>
      <c r="AM23" s="69">
        <f t="shared" si="1"/>
        <v>32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245</v>
      </c>
      <c r="G24" s="74"/>
      <c r="H24" s="75"/>
      <c r="I24" s="73">
        <v>268</v>
      </c>
      <c r="J24" s="74"/>
      <c r="K24" s="75"/>
      <c r="L24" s="73">
        <v>263</v>
      </c>
      <c r="M24" s="74"/>
      <c r="N24" s="75"/>
      <c r="O24" s="73">
        <f t="shared" si="0"/>
        <v>531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161</v>
      </c>
      <c r="AB24" s="74"/>
      <c r="AC24" s="74"/>
      <c r="AD24" s="75"/>
      <c r="AE24" s="73">
        <v>154</v>
      </c>
      <c r="AF24" s="74"/>
      <c r="AG24" s="74"/>
      <c r="AH24" s="75"/>
      <c r="AI24" s="74">
        <v>162</v>
      </c>
      <c r="AJ24" s="74"/>
      <c r="AK24" s="74"/>
      <c r="AL24" s="75"/>
      <c r="AM24" s="69">
        <f t="shared" si="1"/>
        <v>316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203</v>
      </c>
      <c r="G25" s="74"/>
      <c r="H25" s="75"/>
      <c r="I25" s="73">
        <v>191</v>
      </c>
      <c r="J25" s="74"/>
      <c r="K25" s="75"/>
      <c r="L25" s="73">
        <v>219</v>
      </c>
      <c r="M25" s="74"/>
      <c r="N25" s="75"/>
      <c r="O25" s="73">
        <f t="shared" si="0"/>
        <v>410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242</v>
      </c>
      <c r="AB25" s="74"/>
      <c r="AC25" s="74"/>
      <c r="AD25" s="75"/>
      <c r="AE25" s="73">
        <v>200</v>
      </c>
      <c r="AF25" s="74"/>
      <c r="AG25" s="74"/>
      <c r="AH25" s="75"/>
      <c r="AI25" s="74">
        <v>214</v>
      </c>
      <c r="AJ25" s="74"/>
      <c r="AK25" s="74"/>
      <c r="AL25" s="75"/>
      <c r="AM25" s="69">
        <f t="shared" si="1"/>
        <v>414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170</v>
      </c>
      <c r="G26" s="74"/>
      <c r="H26" s="75"/>
      <c r="I26" s="73">
        <v>163</v>
      </c>
      <c r="J26" s="74"/>
      <c r="K26" s="75"/>
      <c r="L26" s="73">
        <v>197</v>
      </c>
      <c r="M26" s="74"/>
      <c r="N26" s="75"/>
      <c r="O26" s="73">
        <f t="shared" si="0"/>
        <v>360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156</v>
      </c>
      <c r="AF26" s="74"/>
      <c r="AG26" s="74"/>
      <c r="AH26" s="75"/>
      <c r="AI26" s="74">
        <v>168</v>
      </c>
      <c r="AJ26" s="74"/>
      <c r="AK26" s="74"/>
      <c r="AL26" s="75"/>
      <c r="AM26" s="69">
        <f t="shared" si="1"/>
        <v>324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148</v>
      </c>
      <c r="G27" s="74"/>
      <c r="H27" s="75"/>
      <c r="I27" s="73">
        <v>152</v>
      </c>
      <c r="J27" s="74"/>
      <c r="K27" s="75"/>
      <c r="L27" s="73">
        <v>170</v>
      </c>
      <c r="M27" s="74"/>
      <c r="N27" s="75"/>
      <c r="O27" s="73">
        <f t="shared" si="0"/>
        <v>322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202</v>
      </c>
      <c r="AB27" s="74"/>
      <c r="AC27" s="74"/>
      <c r="AD27" s="75"/>
      <c r="AE27" s="73">
        <v>180</v>
      </c>
      <c r="AF27" s="74"/>
      <c r="AG27" s="74"/>
      <c r="AH27" s="75"/>
      <c r="AI27" s="74">
        <v>147</v>
      </c>
      <c r="AJ27" s="74"/>
      <c r="AK27" s="74"/>
      <c r="AL27" s="75"/>
      <c r="AM27" s="69">
        <f t="shared" si="1"/>
        <v>327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66</v>
      </c>
      <c r="G28" s="74"/>
      <c r="H28" s="75"/>
      <c r="I28" s="73">
        <v>62</v>
      </c>
      <c r="J28" s="74"/>
      <c r="K28" s="75"/>
      <c r="L28" s="73">
        <v>75</v>
      </c>
      <c r="M28" s="74"/>
      <c r="N28" s="75"/>
      <c r="O28" s="73">
        <f t="shared" si="0"/>
        <v>137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238</v>
      </c>
      <c r="AB28" s="74"/>
      <c r="AC28" s="74"/>
      <c r="AD28" s="75"/>
      <c r="AE28" s="73">
        <v>212</v>
      </c>
      <c r="AF28" s="74"/>
      <c r="AG28" s="74"/>
      <c r="AH28" s="75"/>
      <c r="AI28" s="74">
        <v>241</v>
      </c>
      <c r="AJ28" s="74"/>
      <c r="AK28" s="74"/>
      <c r="AL28" s="75"/>
      <c r="AM28" s="69">
        <f t="shared" si="1"/>
        <v>453</v>
      </c>
      <c r="AN28" s="69"/>
      <c r="AO28" s="69"/>
      <c r="AP28" s="69"/>
      <c r="AR28" s="42"/>
      <c r="AS28" s="42" t="s">
        <v>49</v>
      </c>
      <c r="AT28" s="42" t="s">
        <v>50</v>
      </c>
      <c r="AU28" s="42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81</v>
      </c>
      <c r="J29" s="74"/>
      <c r="K29" s="75"/>
      <c r="L29" s="73">
        <v>101</v>
      </c>
      <c r="M29" s="74"/>
      <c r="N29" s="75"/>
      <c r="O29" s="73">
        <f t="shared" si="0"/>
        <v>182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215</v>
      </c>
      <c r="AB29" s="74"/>
      <c r="AC29" s="74"/>
      <c r="AD29" s="75"/>
      <c r="AE29" s="73">
        <v>244</v>
      </c>
      <c r="AF29" s="74"/>
      <c r="AG29" s="74"/>
      <c r="AH29" s="75"/>
      <c r="AI29" s="74">
        <v>181</v>
      </c>
      <c r="AJ29" s="74"/>
      <c r="AK29" s="74"/>
      <c r="AL29" s="75"/>
      <c r="AM29" s="69">
        <f t="shared" si="1"/>
        <v>425</v>
      </c>
      <c r="AN29" s="69"/>
      <c r="AO29" s="69"/>
      <c r="AP29" s="69"/>
      <c r="AR29" s="42" t="s">
        <v>1</v>
      </c>
      <c r="AS29" s="5">
        <f>AE31</f>
        <v>12961</v>
      </c>
      <c r="AT29" s="5">
        <v>4233</v>
      </c>
      <c r="AU29" s="6">
        <f>IF(OR(AS29=0,AT29=0),"",ROUNDDOWN(AT29/AS29,4))</f>
        <v>0.32650000000000001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1508</v>
      </c>
      <c r="G30" s="74"/>
      <c r="H30" s="75"/>
      <c r="I30" s="73">
        <v>1643</v>
      </c>
      <c r="J30" s="74"/>
      <c r="K30" s="75"/>
      <c r="L30" s="73">
        <v>1764</v>
      </c>
      <c r="M30" s="74"/>
      <c r="N30" s="75"/>
      <c r="O30" s="73">
        <f t="shared" si="0"/>
        <v>3407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45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91</v>
      </c>
      <c r="AN30" s="69"/>
      <c r="AO30" s="69"/>
      <c r="AP30" s="69"/>
      <c r="AR30" s="42" t="s">
        <v>3</v>
      </c>
      <c r="AS30" s="5">
        <f>AI31</f>
        <v>14298</v>
      </c>
      <c r="AT30" s="5">
        <v>5885</v>
      </c>
      <c r="AU30" s="6">
        <f>IF(OR(AS30=0,AT30=0),"",ROUNDDOWN(AT30/AS30,4))</f>
        <v>0.41149999999999998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555</v>
      </c>
      <c r="G31" s="74"/>
      <c r="H31" s="75"/>
      <c r="I31" s="73">
        <v>606</v>
      </c>
      <c r="J31" s="74"/>
      <c r="K31" s="75"/>
      <c r="L31" s="73">
        <v>671</v>
      </c>
      <c r="M31" s="74"/>
      <c r="N31" s="75"/>
      <c r="O31" s="73">
        <f t="shared" si="0"/>
        <v>1277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12673</v>
      </c>
      <c r="AB31" s="74"/>
      <c r="AC31" s="74"/>
      <c r="AD31" s="75"/>
      <c r="AE31" s="73">
        <f>SUM(I8:K32,AE8:AH30)</f>
        <v>12961</v>
      </c>
      <c r="AF31" s="74"/>
      <c r="AG31" s="74"/>
      <c r="AH31" s="75"/>
      <c r="AI31" s="73">
        <f>SUM(L8:N32,AI8:AL30)</f>
        <v>14298</v>
      </c>
      <c r="AJ31" s="74"/>
      <c r="AK31" s="74"/>
      <c r="AL31" s="75"/>
      <c r="AM31" s="69">
        <f t="shared" si="1"/>
        <v>27259</v>
      </c>
      <c r="AN31" s="69"/>
      <c r="AO31" s="69"/>
      <c r="AP31" s="69"/>
      <c r="AR31" s="42" t="s">
        <v>4</v>
      </c>
      <c r="AS31" s="5">
        <f>AM31</f>
        <v>27259</v>
      </c>
      <c r="AT31" s="5">
        <f>AT29+AT30</f>
        <v>10118</v>
      </c>
      <c r="AU31" s="6">
        <f>IF(OR(AS31=0,AT31=0),"",ROUNDDOWN(AT31/AS31,4))</f>
        <v>0.37109999999999999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459</v>
      </c>
      <c r="G32" s="66"/>
      <c r="H32" s="67"/>
      <c r="I32" s="65">
        <v>460</v>
      </c>
      <c r="J32" s="66"/>
      <c r="K32" s="67"/>
      <c r="L32" s="65">
        <v>506</v>
      </c>
      <c r="M32" s="66"/>
      <c r="N32" s="67"/>
      <c r="O32" s="65">
        <f t="shared" si="0"/>
        <v>966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40" t="s">
        <v>59</v>
      </c>
      <c r="E34" s="76">
        <v>-13</v>
      </c>
      <c r="F34" s="76"/>
      <c r="G34" s="1" t="s">
        <v>2</v>
      </c>
      <c r="L34" s="1" t="s">
        <v>60</v>
      </c>
      <c r="O34" s="59">
        <f>+AM31-27812</f>
        <v>-553</v>
      </c>
      <c r="P34" s="59"/>
      <c r="Q34" s="59"/>
      <c r="R34" s="59"/>
      <c r="S34" s="1" t="s">
        <v>2</v>
      </c>
      <c r="AG34" s="40" t="s">
        <v>61</v>
      </c>
      <c r="AH34" s="60">
        <f>AT31</f>
        <v>10118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40" t="s">
        <v>59</v>
      </c>
      <c r="E36" s="59">
        <v>-13</v>
      </c>
      <c r="F36" s="59"/>
      <c r="G36" s="1" t="s">
        <v>62</v>
      </c>
      <c r="L36" s="1" t="s">
        <v>60</v>
      </c>
      <c r="O36" s="59">
        <f>+AA31-12754</f>
        <v>-81</v>
      </c>
      <c r="P36" s="59"/>
      <c r="Q36" s="59"/>
      <c r="R36" s="59"/>
      <c r="S36" s="1" t="s">
        <v>62</v>
      </c>
      <c r="Y36" s="1" t="s">
        <v>92</v>
      </c>
      <c r="AG36" s="40" t="s">
        <v>1</v>
      </c>
      <c r="AH36" s="60">
        <f>AT29</f>
        <v>4233</v>
      </c>
      <c r="AI36" s="60"/>
      <c r="AJ36" s="60"/>
      <c r="AK36" s="60"/>
      <c r="AL36" s="60"/>
      <c r="AM36" s="1" t="s">
        <v>2</v>
      </c>
    </row>
    <row r="37" spans="3:39" ht="6" customHeight="1">
      <c r="AG37" s="40"/>
    </row>
    <row r="38" spans="3:39" ht="18.75" customHeight="1">
      <c r="C38" s="41" t="s">
        <v>65</v>
      </c>
      <c r="AG38" s="40" t="s">
        <v>3</v>
      </c>
      <c r="AH38" s="60">
        <f>AT30</f>
        <v>5885</v>
      </c>
      <c r="AI38" s="60"/>
      <c r="AJ38" s="60"/>
      <c r="AK38" s="60"/>
      <c r="AL38" s="60"/>
      <c r="AM38" s="1" t="s">
        <v>2</v>
      </c>
    </row>
    <row r="39" spans="3:39" ht="6" customHeight="1">
      <c r="AG39" s="40"/>
    </row>
    <row r="40" spans="3:39" ht="18.75" customHeight="1">
      <c r="C40" s="8" t="s">
        <v>66</v>
      </c>
      <c r="AG40" s="40" t="s">
        <v>51</v>
      </c>
      <c r="AH40" s="61">
        <f>IF(OR(AH34=0,AM31=0),"",ROUNDDOWN(AH34/AM31*100,2))</f>
        <v>37.11</v>
      </c>
      <c r="AI40" s="61"/>
      <c r="AJ40" s="61"/>
      <c r="AK40" s="61"/>
      <c r="AL40" s="61"/>
      <c r="AM40" s="1" t="s">
        <v>91</v>
      </c>
    </row>
    <row r="42" spans="3:39" ht="14.25">
      <c r="C42" s="21" t="s">
        <v>82</v>
      </c>
      <c r="D42" s="22"/>
      <c r="E42" s="22"/>
      <c r="F42" s="93">
        <v>13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29</v>
      </c>
      <c r="R42" s="93"/>
      <c r="S42" s="93"/>
      <c r="T42" s="93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AT20" sqref="AT20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6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43"/>
      <c r="H3" s="43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46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46"/>
      <c r="H4" s="7"/>
      <c r="I4" s="60" t="s">
        <v>62</v>
      </c>
      <c r="J4" s="60"/>
      <c r="K4" s="60"/>
      <c r="L4" s="60">
        <v>11525</v>
      </c>
      <c r="M4" s="60"/>
      <c r="N4" s="60"/>
      <c r="O4" s="44"/>
      <c r="P4" s="44"/>
      <c r="Q4" s="85" t="s">
        <v>63</v>
      </c>
      <c r="R4" s="85"/>
      <c r="S4" s="85"/>
      <c r="T4" s="86">
        <v>118.3</v>
      </c>
      <c r="U4" s="86"/>
      <c r="V4" s="86"/>
      <c r="W4" s="86"/>
      <c r="X4" s="44" t="s">
        <v>98</v>
      </c>
      <c r="Y4" s="44"/>
      <c r="Z4" s="44"/>
      <c r="AF4" s="4"/>
      <c r="AH4" s="46"/>
      <c r="AK4" s="43"/>
      <c r="AL4" s="46"/>
      <c r="AM4" s="44"/>
      <c r="AP4" s="43"/>
    </row>
    <row r="5" spans="2:44" ht="18.75" customHeight="1">
      <c r="Z5" s="46"/>
      <c r="AA5" s="46"/>
      <c r="AB5" s="46"/>
      <c r="AC5" s="46"/>
      <c r="AD5" s="60" t="s">
        <v>97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1732</v>
      </c>
      <c r="G8" s="80"/>
      <c r="H8" s="81"/>
      <c r="I8" s="79">
        <v>1876</v>
      </c>
      <c r="J8" s="80"/>
      <c r="K8" s="81"/>
      <c r="L8" s="79">
        <v>2080</v>
      </c>
      <c r="M8" s="80"/>
      <c r="N8" s="81"/>
      <c r="O8" s="79">
        <f t="shared" ref="O8:O32" si="0">I8+L8</f>
        <v>3956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487</v>
      </c>
      <c r="AB8" s="80"/>
      <c r="AC8" s="80"/>
      <c r="AD8" s="80"/>
      <c r="AE8" s="79">
        <v>565</v>
      </c>
      <c r="AF8" s="80"/>
      <c r="AG8" s="80"/>
      <c r="AH8" s="81"/>
      <c r="AI8" s="80">
        <v>604</v>
      </c>
      <c r="AJ8" s="80"/>
      <c r="AK8" s="80"/>
      <c r="AL8" s="81"/>
      <c r="AM8" s="78">
        <f t="shared" ref="AM8:AM31" si="1">AE8+AI8</f>
        <v>1169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95</v>
      </c>
      <c r="G9" s="74"/>
      <c r="H9" s="75"/>
      <c r="I9" s="73">
        <v>91</v>
      </c>
      <c r="J9" s="74"/>
      <c r="K9" s="75"/>
      <c r="L9" s="73">
        <v>75</v>
      </c>
      <c r="M9" s="74"/>
      <c r="N9" s="75"/>
      <c r="O9" s="73">
        <f t="shared" si="0"/>
        <v>166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73</v>
      </c>
      <c r="AJ9" s="74"/>
      <c r="AK9" s="74"/>
      <c r="AL9" s="75"/>
      <c r="AM9" s="69">
        <f t="shared" si="1"/>
        <v>138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229</v>
      </c>
      <c r="G10" s="74"/>
      <c r="H10" s="75"/>
      <c r="I10" s="73">
        <v>213</v>
      </c>
      <c r="J10" s="74"/>
      <c r="K10" s="75"/>
      <c r="L10" s="73">
        <v>242</v>
      </c>
      <c r="M10" s="74"/>
      <c r="N10" s="75"/>
      <c r="O10" s="73">
        <f t="shared" si="0"/>
        <v>455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289</v>
      </c>
      <c r="AB10" s="74"/>
      <c r="AC10" s="74"/>
      <c r="AD10" s="75"/>
      <c r="AE10" s="73">
        <v>314</v>
      </c>
      <c r="AF10" s="74"/>
      <c r="AG10" s="74"/>
      <c r="AH10" s="75"/>
      <c r="AI10" s="74">
        <v>341</v>
      </c>
      <c r="AJ10" s="74"/>
      <c r="AK10" s="74"/>
      <c r="AL10" s="75"/>
      <c r="AM10" s="69">
        <f t="shared" si="1"/>
        <v>655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105</v>
      </c>
      <c r="G11" s="74"/>
      <c r="H11" s="75"/>
      <c r="I11" s="73">
        <v>100</v>
      </c>
      <c r="J11" s="74"/>
      <c r="K11" s="75"/>
      <c r="L11" s="73">
        <v>120</v>
      </c>
      <c r="M11" s="74"/>
      <c r="N11" s="75"/>
      <c r="O11" s="73">
        <f t="shared" si="0"/>
        <v>220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426</v>
      </c>
      <c r="AB11" s="74"/>
      <c r="AC11" s="74"/>
      <c r="AD11" s="75"/>
      <c r="AE11" s="73">
        <v>481</v>
      </c>
      <c r="AF11" s="74"/>
      <c r="AG11" s="74"/>
      <c r="AH11" s="75"/>
      <c r="AI11" s="74">
        <v>548</v>
      </c>
      <c r="AJ11" s="74"/>
      <c r="AK11" s="74"/>
      <c r="AL11" s="75"/>
      <c r="AM11" s="69">
        <f t="shared" si="1"/>
        <v>1029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145</v>
      </c>
      <c r="G12" s="74"/>
      <c r="H12" s="75"/>
      <c r="I12" s="73">
        <v>158</v>
      </c>
      <c r="J12" s="74"/>
      <c r="K12" s="75"/>
      <c r="L12" s="73">
        <v>162</v>
      </c>
      <c r="M12" s="74"/>
      <c r="N12" s="75"/>
      <c r="O12" s="73">
        <f t="shared" si="0"/>
        <v>320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177</v>
      </c>
      <c r="AB12" s="74"/>
      <c r="AC12" s="74"/>
      <c r="AD12" s="75"/>
      <c r="AE12" s="73">
        <v>185</v>
      </c>
      <c r="AF12" s="74"/>
      <c r="AG12" s="74"/>
      <c r="AH12" s="75"/>
      <c r="AI12" s="74">
        <v>207</v>
      </c>
      <c r="AJ12" s="74"/>
      <c r="AK12" s="74"/>
      <c r="AL12" s="75"/>
      <c r="AM12" s="69">
        <f t="shared" si="1"/>
        <v>392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85</v>
      </c>
      <c r="G13" s="74"/>
      <c r="H13" s="75"/>
      <c r="I13" s="73">
        <v>84</v>
      </c>
      <c r="J13" s="74"/>
      <c r="K13" s="75"/>
      <c r="L13" s="73">
        <v>87</v>
      </c>
      <c r="M13" s="74"/>
      <c r="N13" s="75"/>
      <c r="O13" s="73">
        <f t="shared" si="0"/>
        <v>171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139</v>
      </c>
      <c r="AB13" s="74"/>
      <c r="AC13" s="74"/>
      <c r="AD13" s="75"/>
      <c r="AE13" s="73">
        <v>142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288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1460</v>
      </c>
      <c r="AB14" s="74"/>
      <c r="AC14" s="74"/>
      <c r="AD14" s="75"/>
      <c r="AE14" s="73">
        <v>1469</v>
      </c>
      <c r="AF14" s="74"/>
      <c r="AG14" s="74"/>
      <c r="AH14" s="75"/>
      <c r="AI14" s="74">
        <v>1643</v>
      </c>
      <c r="AJ14" s="74"/>
      <c r="AK14" s="74"/>
      <c r="AL14" s="75"/>
      <c r="AM14" s="69">
        <f t="shared" si="1"/>
        <v>3112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252</v>
      </c>
      <c r="G15" s="74"/>
      <c r="H15" s="75"/>
      <c r="I15" s="73">
        <v>258</v>
      </c>
      <c r="J15" s="74"/>
      <c r="K15" s="75"/>
      <c r="L15" s="73">
        <v>307</v>
      </c>
      <c r="M15" s="74"/>
      <c r="N15" s="75"/>
      <c r="O15" s="73">
        <f t="shared" si="0"/>
        <v>565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7</v>
      </c>
      <c r="AB15" s="74"/>
      <c r="AC15" s="74"/>
      <c r="AD15" s="75"/>
      <c r="AE15" s="73">
        <v>5</v>
      </c>
      <c r="AF15" s="74"/>
      <c r="AG15" s="74"/>
      <c r="AH15" s="75"/>
      <c r="AI15" s="74">
        <v>8</v>
      </c>
      <c r="AJ15" s="74"/>
      <c r="AK15" s="74"/>
      <c r="AL15" s="75"/>
      <c r="AM15" s="69">
        <f t="shared" si="1"/>
        <v>13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242</v>
      </c>
      <c r="G16" s="74"/>
      <c r="H16" s="75"/>
      <c r="I16" s="73">
        <v>234</v>
      </c>
      <c r="J16" s="74"/>
      <c r="K16" s="75"/>
      <c r="L16" s="73">
        <v>262</v>
      </c>
      <c r="M16" s="74"/>
      <c r="N16" s="75"/>
      <c r="O16" s="73">
        <f t="shared" si="0"/>
        <v>496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60</v>
      </c>
      <c r="AB16" s="74"/>
      <c r="AC16" s="74"/>
      <c r="AD16" s="75"/>
      <c r="AE16" s="73">
        <v>48</v>
      </c>
      <c r="AF16" s="74"/>
      <c r="AG16" s="74"/>
      <c r="AH16" s="75"/>
      <c r="AI16" s="74">
        <v>60</v>
      </c>
      <c r="AJ16" s="74"/>
      <c r="AK16" s="74"/>
      <c r="AL16" s="75"/>
      <c r="AM16" s="69">
        <f t="shared" si="1"/>
        <v>108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103</v>
      </c>
      <c r="G17" s="74"/>
      <c r="H17" s="75"/>
      <c r="I17" s="73">
        <v>144</v>
      </c>
      <c r="J17" s="74"/>
      <c r="K17" s="75"/>
      <c r="L17" s="73">
        <v>177</v>
      </c>
      <c r="M17" s="74"/>
      <c r="N17" s="75"/>
      <c r="O17" s="73">
        <f t="shared" si="0"/>
        <v>321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282</v>
      </c>
      <c r="AB17" s="74"/>
      <c r="AC17" s="74"/>
      <c r="AD17" s="75"/>
      <c r="AE17" s="73">
        <v>239</v>
      </c>
      <c r="AF17" s="74"/>
      <c r="AG17" s="74"/>
      <c r="AH17" s="75"/>
      <c r="AI17" s="74">
        <v>306</v>
      </c>
      <c r="AJ17" s="74"/>
      <c r="AK17" s="74"/>
      <c r="AL17" s="75"/>
      <c r="AM17" s="69">
        <f t="shared" si="1"/>
        <v>545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154</v>
      </c>
      <c r="G18" s="74"/>
      <c r="H18" s="75"/>
      <c r="I18" s="73">
        <v>182</v>
      </c>
      <c r="J18" s="74"/>
      <c r="K18" s="75"/>
      <c r="L18" s="73">
        <v>211</v>
      </c>
      <c r="M18" s="74"/>
      <c r="N18" s="75"/>
      <c r="O18" s="73">
        <f t="shared" si="0"/>
        <v>393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255</v>
      </c>
      <c r="AB18" s="74"/>
      <c r="AC18" s="74"/>
      <c r="AD18" s="75"/>
      <c r="AE18" s="73">
        <v>200</v>
      </c>
      <c r="AF18" s="74"/>
      <c r="AG18" s="74"/>
      <c r="AH18" s="75"/>
      <c r="AI18" s="74">
        <v>227</v>
      </c>
      <c r="AJ18" s="74"/>
      <c r="AK18" s="74"/>
      <c r="AL18" s="75"/>
      <c r="AM18" s="69">
        <f t="shared" si="1"/>
        <v>427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168</v>
      </c>
      <c r="G19" s="74"/>
      <c r="H19" s="75"/>
      <c r="I19" s="73">
        <v>154</v>
      </c>
      <c r="J19" s="74"/>
      <c r="K19" s="75"/>
      <c r="L19" s="73">
        <v>180</v>
      </c>
      <c r="M19" s="74"/>
      <c r="N19" s="75"/>
      <c r="O19" s="73">
        <f t="shared" si="0"/>
        <v>334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57</v>
      </c>
      <c r="AF19" s="74"/>
      <c r="AG19" s="74"/>
      <c r="AH19" s="75"/>
      <c r="AI19" s="74">
        <v>74</v>
      </c>
      <c r="AJ19" s="74"/>
      <c r="AK19" s="74"/>
      <c r="AL19" s="75"/>
      <c r="AM19" s="69">
        <f t="shared" si="1"/>
        <v>131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82</v>
      </c>
      <c r="G20" s="74"/>
      <c r="H20" s="75"/>
      <c r="I20" s="73">
        <v>79</v>
      </c>
      <c r="J20" s="74"/>
      <c r="K20" s="75"/>
      <c r="L20" s="73">
        <v>79</v>
      </c>
      <c r="M20" s="74"/>
      <c r="N20" s="75"/>
      <c r="O20" s="73">
        <f t="shared" si="0"/>
        <v>158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109</v>
      </c>
      <c r="AF20" s="74"/>
      <c r="AG20" s="74"/>
      <c r="AH20" s="75"/>
      <c r="AI20" s="74">
        <v>143</v>
      </c>
      <c r="AJ20" s="74"/>
      <c r="AK20" s="74"/>
      <c r="AL20" s="75"/>
      <c r="AM20" s="69">
        <f t="shared" si="1"/>
        <v>252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68</v>
      </c>
      <c r="G21" s="74"/>
      <c r="H21" s="75"/>
      <c r="I21" s="73">
        <v>46</v>
      </c>
      <c r="J21" s="74"/>
      <c r="K21" s="75"/>
      <c r="L21" s="73">
        <v>67</v>
      </c>
      <c r="M21" s="74"/>
      <c r="N21" s="75"/>
      <c r="O21" s="73">
        <f t="shared" si="0"/>
        <v>113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133</v>
      </c>
      <c r="AB21" s="74"/>
      <c r="AC21" s="74"/>
      <c r="AD21" s="75"/>
      <c r="AE21" s="73">
        <v>126</v>
      </c>
      <c r="AF21" s="74"/>
      <c r="AG21" s="74"/>
      <c r="AH21" s="75"/>
      <c r="AI21" s="74">
        <v>144</v>
      </c>
      <c r="AJ21" s="74"/>
      <c r="AK21" s="74"/>
      <c r="AL21" s="75"/>
      <c r="AM21" s="69">
        <f t="shared" si="1"/>
        <v>270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43</v>
      </c>
      <c r="M22" s="74"/>
      <c r="N22" s="75"/>
      <c r="O22" s="73">
        <f t="shared" si="0"/>
        <v>86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251</v>
      </c>
      <c r="AB22" s="74"/>
      <c r="AC22" s="74"/>
      <c r="AD22" s="75"/>
      <c r="AE22" s="73">
        <v>272</v>
      </c>
      <c r="AF22" s="74"/>
      <c r="AG22" s="74"/>
      <c r="AH22" s="75"/>
      <c r="AI22" s="74">
        <v>319</v>
      </c>
      <c r="AJ22" s="74"/>
      <c r="AK22" s="74"/>
      <c r="AL22" s="75"/>
      <c r="AM22" s="69">
        <f t="shared" si="1"/>
        <v>591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180</v>
      </c>
      <c r="J23" s="74"/>
      <c r="K23" s="75"/>
      <c r="L23" s="73">
        <v>195</v>
      </c>
      <c r="M23" s="74"/>
      <c r="N23" s="75"/>
      <c r="O23" s="73">
        <f t="shared" si="0"/>
        <v>375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16</v>
      </c>
      <c r="AJ23" s="74"/>
      <c r="AK23" s="74"/>
      <c r="AL23" s="75"/>
      <c r="AM23" s="69">
        <f t="shared" si="1"/>
        <v>31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242</v>
      </c>
      <c r="G24" s="74"/>
      <c r="H24" s="75"/>
      <c r="I24" s="73">
        <v>268</v>
      </c>
      <c r="J24" s="74"/>
      <c r="K24" s="75"/>
      <c r="L24" s="73">
        <v>261</v>
      </c>
      <c r="M24" s="74"/>
      <c r="N24" s="75"/>
      <c r="O24" s="73">
        <f t="shared" si="0"/>
        <v>529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160</v>
      </c>
      <c r="AB24" s="74"/>
      <c r="AC24" s="74"/>
      <c r="AD24" s="75"/>
      <c r="AE24" s="73">
        <v>153</v>
      </c>
      <c r="AF24" s="74"/>
      <c r="AG24" s="74"/>
      <c r="AH24" s="75"/>
      <c r="AI24" s="74">
        <v>162</v>
      </c>
      <c r="AJ24" s="74"/>
      <c r="AK24" s="74"/>
      <c r="AL24" s="75"/>
      <c r="AM24" s="69">
        <f t="shared" si="1"/>
        <v>315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203</v>
      </c>
      <c r="G25" s="74"/>
      <c r="H25" s="75"/>
      <c r="I25" s="73">
        <v>190</v>
      </c>
      <c r="J25" s="74"/>
      <c r="K25" s="75"/>
      <c r="L25" s="73">
        <v>217</v>
      </c>
      <c r="M25" s="74"/>
      <c r="N25" s="75"/>
      <c r="O25" s="73">
        <f t="shared" si="0"/>
        <v>407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241</v>
      </c>
      <c r="AB25" s="74"/>
      <c r="AC25" s="74"/>
      <c r="AD25" s="75"/>
      <c r="AE25" s="73">
        <v>199</v>
      </c>
      <c r="AF25" s="74"/>
      <c r="AG25" s="74"/>
      <c r="AH25" s="75"/>
      <c r="AI25" s="74">
        <v>213</v>
      </c>
      <c r="AJ25" s="74"/>
      <c r="AK25" s="74"/>
      <c r="AL25" s="75"/>
      <c r="AM25" s="69">
        <f t="shared" si="1"/>
        <v>412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168</v>
      </c>
      <c r="G26" s="74"/>
      <c r="H26" s="75"/>
      <c r="I26" s="73">
        <v>161</v>
      </c>
      <c r="J26" s="74"/>
      <c r="K26" s="75"/>
      <c r="L26" s="73">
        <v>195</v>
      </c>
      <c r="M26" s="74"/>
      <c r="N26" s="75"/>
      <c r="O26" s="73">
        <f t="shared" si="0"/>
        <v>356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165</v>
      </c>
      <c r="AB26" s="74"/>
      <c r="AC26" s="74"/>
      <c r="AD26" s="75"/>
      <c r="AE26" s="73">
        <v>155</v>
      </c>
      <c r="AF26" s="74"/>
      <c r="AG26" s="74"/>
      <c r="AH26" s="75"/>
      <c r="AI26" s="74">
        <v>168</v>
      </c>
      <c r="AJ26" s="74"/>
      <c r="AK26" s="74"/>
      <c r="AL26" s="75"/>
      <c r="AM26" s="69">
        <f t="shared" si="1"/>
        <v>323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150</v>
      </c>
      <c r="G27" s="74"/>
      <c r="H27" s="75"/>
      <c r="I27" s="73">
        <v>154</v>
      </c>
      <c r="J27" s="74"/>
      <c r="K27" s="75"/>
      <c r="L27" s="73">
        <v>174</v>
      </c>
      <c r="M27" s="74"/>
      <c r="N27" s="75"/>
      <c r="O27" s="73">
        <f t="shared" si="0"/>
        <v>328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207</v>
      </c>
      <c r="AB27" s="74"/>
      <c r="AC27" s="74"/>
      <c r="AD27" s="75"/>
      <c r="AE27" s="73">
        <v>185</v>
      </c>
      <c r="AF27" s="74"/>
      <c r="AG27" s="74"/>
      <c r="AH27" s="75"/>
      <c r="AI27" s="74">
        <v>146</v>
      </c>
      <c r="AJ27" s="74"/>
      <c r="AK27" s="74"/>
      <c r="AL27" s="75"/>
      <c r="AM27" s="69">
        <f t="shared" si="1"/>
        <v>331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65</v>
      </c>
      <c r="G28" s="74"/>
      <c r="H28" s="75"/>
      <c r="I28" s="73">
        <v>60</v>
      </c>
      <c r="J28" s="74"/>
      <c r="K28" s="75"/>
      <c r="L28" s="73">
        <v>75</v>
      </c>
      <c r="M28" s="74"/>
      <c r="N28" s="75"/>
      <c r="O28" s="73">
        <f t="shared" si="0"/>
        <v>135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236</v>
      </c>
      <c r="AB28" s="74"/>
      <c r="AC28" s="74"/>
      <c r="AD28" s="75"/>
      <c r="AE28" s="73">
        <v>210</v>
      </c>
      <c r="AF28" s="74"/>
      <c r="AG28" s="74"/>
      <c r="AH28" s="75"/>
      <c r="AI28" s="74">
        <v>240</v>
      </c>
      <c r="AJ28" s="74"/>
      <c r="AK28" s="74"/>
      <c r="AL28" s="75"/>
      <c r="AM28" s="69">
        <f t="shared" si="1"/>
        <v>450</v>
      </c>
      <c r="AN28" s="69"/>
      <c r="AO28" s="69"/>
      <c r="AP28" s="69"/>
      <c r="AR28" s="45"/>
      <c r="AS28" s="45" t="s">
        <v>49</v>
      </c>
      <c r="AT28" s="45" t="s">
        <v>50</v>
      </c>
      <c r="AU28" s="45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81</v>
      </c>
      <c r="J29" s="74"/>
      <c r="K29" s="75"/>
      <c r="L29" s="73">
        <v>103</v>
      </c>
      <c r="M29" s="74"/>
      <c r="N29" s="75"/>
      <c r="O29" s="73">
        <f t="shared" si="0"/>
        <v>184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218</v>
      </c>
      <c r="AB29" s="74"/>
      <c r="AC29" s="74"/>
      <c r="AD29" s="75"/>
      <c r="AE29" s="73">
        <v>245</v>
      </c>
      <c r="AF29" s="74"/>
      <c r="AG29" s="74"/>
      <c r="AH29" s="75"/>
      <c r="AI29" s="74">
        <v>180</v>
      </c>
      <c r="AJ29" s="74"/>
      <c r="AK29" s="74"/>
      <c r="AL29" s="75"/>
      <c r="AM29" s="69">
        <f t="shared" si="1"/>
        <v>425</v>
      </c>
      <c r="AN29" s="69"/>
      <c r="AO29" s="69"/>
      <c r="AP29" s="69"/>
      <c r="AR29" s="45" t="s">
        <v>1</v>
      </c>
      <c r="AS29" s="5">
        <f>AE31</f>
        <v>12953</v>
      </c>
      <c r="AT29" s="5">
        <v>4242</v>
      </c>
      <c r="AU29" s="6">
        <f>IF(OR(AS29=0,AT29=0),"",ROUNDDOWN(AT29/AS29,4))</f>
        <v>0.32740000000000002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1506</v>
      </c>
      <c r="G30" s="74"/>
      <c r="H30" s="75"/>
      <c r="I30" s="73">
        <v>1639</v>
      </c>
      <c r="J30" s="74"/>
      <c r="K30" s="75"/>
      <c r="L30" s="73">
        <v>1760</v>
      </c>
      <c r="M30" s="74"/>
      <c r="N30" s="75"/>
      <c r="O30" s="73">
        <f t="shared" si="0"/>
        <v>3399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45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91</v>
      </c>
      <c r="AN30" s="69"/>
      <c r="AO30" s="69"/>
      <c r="AP30" s="69"/>
      <c r="AR30" s="45" t="s">
        <v>3</v>
      </c>
      <c r="AS30" s="5">
        <f>AI31</f>
        <v>14266</v>
      </c>
      <c r="AT30" s="5">
        <v>5877</v>
      </c>
      <c r="AU30" s="6">
        <f>IF(OR(AS30=0,AT30=0),"",ROUNDDOWN(AT30/AS30,4))</f>
        <v>0.41189999999999999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555</v>
      </c>
      <c r="G31" s="74"/>
      <c r="H31" s="75"/>
      <c r="I31" s="73">
        <v>605</v>
      </c>
      <c r="J31" s="74"/>
      <c r="K31" s="75"/>
      <c r="L31" s="73">
        <v>671</v>
      </c>
      <c r="M31" s="74"/>
      <c r="N31" s="75"/>
      <c r="O31" s="73">
        <f t="shared" si="0"/>
        <v>1276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12665</v>
      </c>
      <c r="AB31" s="74"/>
      <c r="AC31" s="74"/>
      <c r="AD31" s="75"/>
      <c r="AE31" s="73">
        <f>SUM(I8:K32,AE8:AH30)</f>
        <v>12953</v>
      </c>
      <c r="AF31" s="74"/>
      <c r="AG31" s="74"/>
      <c r="AH31" s="75"/>
      <c r="AI31" s="73">
        <f>SUM(L8:N32,AI8:AL30)</f>
        <v>14266</v>
      </c>
      <c r="AJ31" s="74"/>
      <c r="AK31" s="74"/>
      <c r="AL31" s="75"/>
      <c r="AM31" s="69">
        <f t="shared" si="1"/>
        <v>27219</v>
      </c>
      <c r="AN31" s="69"/>
      <c r="AO31" s="69"/>
      <c r="AP31" s="69"/>
      <c r="AR31" s="45" t="s">
        <v>4</v>
      </c>
      <c r="AS31" s="5">
        <f>AM31</f>
        <v>27219</v>
      </c>
      <c r="AT31" s="5">
        <f>AT29+AT30</f>
        <v>10119</v>
      </c>
      <c r="AU31" s="6">
        <f>IF(OR(AS31=0,AT31=0),"",ROUNDDOWN(AT31/AS31,4))</f>
        <v>0.37169999999999997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460</v>
      </c>
      <c r="G32" s="66"/>
      <c r="H32" s="67"/>
      <c r="I32" s="65">
        <v>462</v>
      </c>
      <c r="J32" s="66"/>
      <c r="K32" s="67"/>
      <c r="L32" s="65">
        <v>503</v>
      </c>
      <c r="M32" s="66"/>
      <c r="N32" s="67"/>
      <c r="O32" s="65">
        <f t="shared" si="0"/>
        <v>965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43" t="s">
        <v>59</v>
      </c>
      <c r="E34" s="76">
        <v>-40</v>
      </c>
      <c r="F34" s="76"/>
      <c r="G34" s="1" t="s">
        <v>2</v>
      </c>
      <c r="L34" s="1" t="s">
        <v>60</v>
      </c>
      <c r="O34" s="59">
        <f>+AM31-27779</f>
        <v>-560</v>
      </c>
      <c r="P34" s="59"/>
      <c r="Q34" s="59"/>
      <c r="R34" s="59"/>
      <c r="S34" s="1" t="s">
        <v>2</v>
      </c>
      <c r="AG34" s="43" t="s">
        <v>61</v>
      </c>
      <c r="AH34" s="60">
        <f>AT31</f>
        <v>10119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43" t="s">
        <v>59</v>
      </c>
      <c r="E36" s="59">
        <v>-8</v>
      </c>
      <c r="F36" s="59"/>
      <c r="G36" s="1" t="s">
        <v>62</v>
      </c>
      <c r="L36" s="1" t="s">
        <v>60</v>
      </c>
      <c r="O36" s="59">
        <f>+AA31-12731</f>
        <v>-66</v>
      </c>
      <c r="P36" s="59"/>
      <c r="Q36" s="59"/>
      <c r="R36" s="59"/>
      <c r="S36" s="1" t="s">
        <v>62</v>
      </c>
      <c r="Y36" s="1" t="s">
        <v>96</v>
      </c>
      <c r="AG36" s="43" t="s">
        <v>1</v>
      </c>
      <c r="AH36" s="60">
        <f>AT29</f>
        <v>4242</v>
      </c>
      <c r="AI36" s="60"/>
      <c r="AJ36" s="60"/>
      <c r="AK36" s="60"/>
      <c r="AL36" s="60"/>
      <c r="AM36" s="1" t="s">
        <v>2</v>
      </c>
    </row>
    <row r="37" spans="3:39" ht="6" customHeight="1">
      <c r="AG37" s="43"/>
    </row>
    <row r="38" spans="3:39" ht="18.75" customHeight="1">
      <c r="C38" s="44" t="s">
        <v>65</v>
      </c>
      <c r="AG38" s="43" t="s">
        <v>3</v>
      </c>
      <c r="AH38" s="60">
        <f>AT30</f>
        <v>5877</v>
      </c>
      <c r="AI38" s="60"/>
      <c r="AJ38" s="60"/>
      <c r="AK38" s="60"/>
      <c r="AL38" s="60"/>
      <c r="AM38" s="1" t="s">
        <v>2</v>
      </c>
    </row>
    <row r="39" spans="3:39" ht="6" customHeight="1">
      <c r="AG39" s="43"/>
    </row>
    <row r="40" spans="3:39" ht="18.75" customHeight="1">
      <c r="C40" s="8" t="s">
        <v>66</v>
      </c>
      <c r="AG40" s="43" t="s">
        <v>51</v>
      </c>
      <c r="AH40" s="61">
        <f>IF(OR(AH34=0,AM31=0),"",ROUNDDOWN(AH34/AM31*100,2))</f>
        <v>37.17</v>
      </c>
      <c r="AI40" s="61"/>
      <c r="AJ40" s="61"/>
      <c r="AK40" s="61"/>
      <c r="AL40" s="61"/>
      <c r="AM40" s="1" t="s">
        <v>95</v>
      </c>
    </row>
    <row r="42" spans="3:39" ht="14.25">
      <c r="C42" s="21" t="s">
        <v>82</v>
      </c>
      <c r="D42" s="22"/>
      <c r="E42" s="22"/>
      <c r="F42" s="93">
        <v>13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41</v>
      </c>
      <c r="R42" s="93"/>
      <c r="S42" s="93"/>
      <c r="T42" s="93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G5" sqref="G5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0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47"/>
      <c r="H3" s="47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50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50"/>
      <c r="H4" s="7"/>
      <c r="I4" s="60" t="s">
        <v>62</v>
      </c>
      <c r="J4" s="60"/>
      <c r="K4" s="60"/>
      <c r="L4" s="60">
        <v>11525</v>
      </c>
      <c r="M4" s="60"/>
      <c r="N4" s="60"/>
      <c r="O4" s="48"/>
      <c r="P4" s="48"/>
      <c r="Q4" s="85" t="s">
        <v>63</v>
      </c>
      <c r="R4" s="85"/>
      <c r="S4" s="85"/>
      <c r="T4" s="86">
        <v>118.3</v>
      </c>
      <c r="U4" s="86"/>
      <c r="V4" s="86"/>
      <c r="W4" s="86"/>
      <c r="X4" s="48" t="s">
        <v>102</v>
      </c>
      <c r="Y4" s="48"/>
      <c r="Z4" s="48"/>
      <c r="AF4" s="4"/>
      <c r="AH4" s="50"/>
      <c r="AK4" s="47"/>
      <c r="AL4" s="50"/>
      <c r="AM4" s="48"/>
      <c r="AP4" s="47"/>
    </row>
    <row r="5" spans="2:44" ht="18.75" customHeight="1">
      <c r="Z5" s="50"/>
      <c r="AA5" s="50"/>
      <c r="AB5" s="50"/>
      <c r="AC5" s="50"/>
      <c r="AD5" s="60" t="s">
        <v>101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1733</v>
      </c>
      <c r="G8" s="80"/>
      <c r="H8" s="81"/>
      <c r="I8" s="79">
        <v>1874</v>
      </c>
      <c r="J8" s="80"/>
      <c r="K8" s="81"/>
      <c r="L8" s="79">
        <v>2081</v>
      </c>
      <c r="M8" s="80"/>
      <c r="N8" s="81"/>
      <c r="O8" s="79">
        <f t="shared" ref="O8:O32" si="0">I8+L8</f>
        <v>3955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486</v>
      </c>
      <c r="AB8" s="80"/>
      <c r="AC8" s="80"/>
      <c r="AD8" s="80"/>
      <c r="AE8" s="79">
        <v>562</v>
      </c>
      <c r="AF8" s="80"/>
      <c r="AG8" s="80"/>
      <c r="AH8" s="81"/>
      <c r="AI8" s="80">
        <v>602</v>
      </c>
      <c r="AJ8" s="80"/>
      <c r="AK8" s="80"/>
      <c r="AL8" s="81"/>
      <c r="AM8" s="78">
        <f t="shared" ref="AM8:AM31" si="1">AE8+AI8</f>
        <v>1164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94</v>
      </c>
      <c r="G9" s="74"/>
      <c r="H9" s="75"/>
      <c r="I9" s="73">
        <v>90</v>
      </c>
      <c r="J9" s="74"/>
      <c r="K9" s="75"/>
      <c r="L9" s="73">
        <v>74</v>
      </c>
      <c r="M9" s="74"/>
      <c r="N9" s="75"/>
      <c r="O9" s="73">
        <f t="shared" si="0"/>
        <v>164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73</v>
      </c>
      <c r="AJ9" s="74"/>
      <c r="AK9" s="74"/>
      <c r="AL9" s="75"/>
      <c r="AM9" s="69">
        <f t="shared" si="1"/>
        <v>138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229</v>
      </c>
      <c r="G10" s="74"/>
      <c r="H10" s="75"/>
      <c r="I10" s="73">
        <v>213</v>
      </c>
      <c r="J10" s="74"/>
      <c r="K10" s="75"/>
      <c r="L10" s="73">
        <v>241</v>
      </c>
      <c r="M10" s="74"/>
      <c r="N10" s="75"/>
      <c r="O10" s="73">
        <f t="shared" si="0"/>
        <v>454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289</v>
      </c>
      <c r="AB10" s="74"/>
      <c r="AC10" s="74"/>
      <c r="AD10" s="75"/>
      <c r="AE10" s="73">
        <v>313</v>
      </c>
      <c r="AF10" s="74"/>
      <c r="AG10" s="74"/>
      <c r="AH10" s="75"/>
      <c r="AI10" s="74">
        <v>339</v>
      </c>
      <c r="AJ10" s="74"/>
      <c r="AK10" s="74"/>
      <c r="AL10" s="75"/>
      <c r="AM10" s="69">
        <f t="shared" si="1"/>
        <v>652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107</v>
      </c>
      <c r="G11" s="74"/>
      <c r="H11" s="75"/>
      <c r="I11" s="73">
        <v>102</v>
      </c>
      <c r="J11" s="74"/>
      <c r="K11" s="75"/>
      <c r="L11" s="73">
        <v>120</v>
      </c>
      <c r="M11" s="74"/>
      <c r="N11" s="75"/>
      <c r="O11" s="73">
        <f t="shared" si="0"/>
        <v>222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428</v>
      </c>
      <c r="AB11" s="74"/>
      <c r="AC11" s="74"/>
      <c r="AD11" s="75"/>
      <c r="AE11" s="73">
        <v>480</v>
      </c>
      <c r="AF11" s="74"/>
      <c r="AG11" s="74"/>
      <c r="AH11" s="75"/>
      <c r="AI11" s="74">
        <v>551</v>
      </c>
      <c r="AJ11" s="74"/>
      <c r="AK11" s="74"/>
      <c r="AL11" s="75"/>
      <c r="AM11" s="69">
        <f t="shared" si="1"/>
        <v>1031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144</v>
      </c>
      <c r="G12" s="74"/>
      <c r="H12" s="75"/>
      <c r="I12" s="73">
        <v>156</v>
      </c>
      <c r="J12" s="74"/>
      <c r="K12" s="75"/>
      <c r="L12" s="73">
        <v>162</v>
      </c>
      <c r="M12" s="74"/>
      <c r="N12" s="75"/>
      <c r="O12" s="73">
        <f t="shared" si="0"/>
        <v>318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177</v>
      </c>
      <c r="AB12" s="74"/>
      <c r="AC12" s="74"/>
      <c r="AD12" s="75"/>
      <c r="AE12" s="73">
        <v>187</v>
      </c>
      <c r="AF12" s="74"/>
      <c r="AG12" s="74"/>
      <c r="AH12" s="75"/>
      <c r="AI12" s="74">
        <v>207</v>
      </c>
      <c r="AJ12" s="74"/>
      <c r="AK12" s="74"/>
      <c r="AL12" s="75"/>
      <c r="AM12" s="69">
        <f t="shared" si="1"/>
        <v>394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86</v>
      </c>
      <c r="G13" s="74"/>
      <c r="H13" s="75"/>
      <c r="I13" s="73">
        <v>85</v>
      </c>
      <c r="J13" s="74"/>
      <c r="K13" s="75"/>
      <c r="L13" s="73">
        <v>87</v>
      </c>
      <c r="M13" s="74"/>
      <c r="N13" s="75"/>
      <c r="O13" s="73">
        <f t="shared" si="0"/>
        <v>172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138</v>
      </c>
      <c r="AB13" s="74"/>
      <c r="AC13" s="74"/>
      <c r="AD13" s="75"/>
      <c r="AE13" s="73">
        <v>143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289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1453</v>
      </c>
      <c r="AB14" s="74"/>
      <c r="AC14" s="74"/>
      <c r="AD14" s="75"/>
      <c r="AE14" s="73">
        <v>1461</v>
      </c>
      <c r="AF14" s="74"/>
      <c r="AG14" s="74"/>
      <c r="AH14" s="75"/>
      <c r="AI14" s="74">
        <v>1634</v>
      </c>
      <c r="AJ14" s="74"/>
      <c r="AK14" s="74"/>
      <c r="AL14" s="75"/>
      <c r="AM14" s="69">
        <f t="shared" si="1"/>
        <v>3095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251</v>
      </c>
      <c r="G15" s="74"/>
      <c r="H15" s="75"/>
      <c r="I15" s="73">
        <v>257</v>
      </c>
      <c r="J15" s="74"/>
      <c r="K15" s="75"/>
      <c r="L15" s="73">
        <v>307</v>
      </c>
      <c r="M15" s="74"/>
      <c r="N15" s="75"/>
      <c r="O15" s="73">
        <f t="shared" si="0"/>
        <v>564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6</v>
      </c>
      <c r="AB15" s="74"/>
      <c r="AC15" s="74"/>
      <c r="AD15" s="75"/>
      <c r="AE15" s="73">
        <v>4</v>
      </c>
      <c r="AF15" s="74"/>
      <c r="AG15" s="74"/>
      <c r="AH15" s="75"/>
      <c r="AI15" s="74">
        <v>8</v>
      </c>
      <c r="AJ15" s="74"/>
      <c r="AK15" s="74"/>
      <c r="AL15" s="75"/>
      <c r="AM15" s="69">
        <f t="shared" si="1"/>
        <v>12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241</v>
      </c>
      <c r="G16" s="74"/>
      <c r="H16" s="75"/>
      <c r="I16" s="73">
        <v>234</v>
      </c>
      <c r="J16" s="74"/>
      <c r="K16" s="75"/>
      <c r="L16" s="73">
        <v>261</v>
      </c>
      <c r="M16" s="74"/>
      <c r="N16" s="75"/>
      <c r="O16" s="73">
        <f t="shared" si="0"/>
        <v>495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60</v>
      </c>
      <c r="AB16" s="74"/>
      <c r="AC16" s="74"/>
      <c r="AD16" s="75"/>
      <c r="AE16" s="73">
        <v>48</v>
      </c>
      <c r="AF16" s="74"/>
      <c r="AG16" s="74"/>
      <c r="AH16" s="75"/>
      <c r="AI16" s="74">
        <v>60</v>
      </c>
      <c r="AJ16" s="74"/>
      <c r="AK16" s="74"/>
      <c r="AL16" s="75"/>
      <c r="AM16" s="69">
        <f t="shared" si="1"/>
        <v>108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104</v>
      </c>
      <c r="G17" s="74"/>
      <c r="H17" s="75"/>
      <c r="I17" s="73">
        <v>145</v>
      </c>
      <c r="J17" s="74"/>
      <c r="K17" s="75"/>
      <c r="L17" s="73">
        <v>177</v>
      </c>
      <c r="M17" s="74"/>
      <c r="N17" s="75"/>
      <c r="O17" s="73">
        <f t="shared" si="0"/>
        <v>322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279</v>
      </c>
      <c r="AB17" s="74"/>
      <c r="AC17" s="74"/>
      <c r="AD17" s="75"/>
      <c r="AE17" s="73">
        <v>239</v>
      </c>
      <c r="AF17" s="74"/>
      <c r="AG17" s="74"/>
      <c r="AH17" s="75"/>
      <c r="AI17" s="74">
        <v>303</v>
      </c>
      <c r="AJ17" s="74"/>
      <c r="AK17" s="74"/>
      <c r="AL17" s="75"/>
      <c r="AM17" s="69">
        <f t="shared" si="1"/>
        <v>542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152</v>
      </c>
      <c r="G18" s="74"/>
      <c r="H18" s="75"/>
      <c r="I18" s="73">
        <v>181</v>
      </c>
      <c r="J18" s="74"/>
      <c r="K18" s="75"/>
      <c r="L18" s="73">
        <v>208</v>
      </c>
      <c r="M18" s="74"/>
      <c r="N18" s="75"/>
      <c r="O18" s="73">
        <f t="shared" si="0"/>
        <v>389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252</v>
      </c>
      <c r="AB18" s="74"/>
      <c r="AC18" s="74"/>
      <c r="AD18" s="75"/>
      <c r="AE18" s="73">
        <v>198</v>
      </c>
      <c r="AF18" s="74"/>
      <c r="AG18" s="74"/>
      <c r="AH18" s="75"/>
      <c r="AI18" s="74">
        <v>224</v>
      </c>
      <c r="AJ18" s="74"/>
      <c r="AK18" s="74"/>
      <c r="AL18" s="75"/>
      <c r="AM18" s="69">
        <f t="shared" si="1"/>
        <v>422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168</v>
      </c>
      <c r="G19" s="74"/>
      <c r="H19" s="75"/>
      <c r="I19" s="73">
        <v>155</v>
      </c>
      <c r="J19" s="74"/>
      <c r="K19" s="75"/>
      <c r="L19" s="73">
        <v>179</v>
      </c>
      <c r="M19" s="74"/>
      <c r="N19" s="75"/>
      <c r="O19" s="73">
        <f t="shared" si="0"/>
        <v>334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58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82</v>
      </c>
      <c r="G20" s="74"/>
      <c r="H20" s="75"/>
      <c r="I20" s="73">
        <v>79</v>
      </c>
      <c r="J20" s="74"/>
      <c r="K20" s="75"/>
      <c r="L20" s="73">
        <v>79</v>
      </c>
      <c r="M20" s="74"/>
      <c r="N20" s="75"/>
      <c r="O20" s="73">
        <f t="shared" si="0"/>
        <v>158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125</v>
      </c>
      <c r="AB20" s="74"/>
      <c r="AC20" s="74"/>
      <c r="AD20" s="75"/>
      <c r="AE20" s="73">
        <v>109</v>
      </c>
      <c r="AF20" s="74"/>
      <c r="AG20" s="74"/>
      <c r="AH20" s="75"/>
      <c r="AI20" s="74">
        <v>143</v>
      </c>
      <c r="AJ20" s="74"/>
      <c r="AK20" s="74"/>
      <c r="AL20" s="75"/>
      <c r="AM20" s="69">
        <f t="shared" si="1"/>
        <v>252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70</v>
      </c>
      <c r="G21" s="74"/>
      <c r="H21" s="75"/>
      <c r="I21" s="73">
        <v>47</v>
      </c>
      <c r="J21" s="74"/>
      <c r="K21" s="75"/>
      <c r="L21" s="73">
        <v>68</v>
      </c>
      <c r="M21" s="74"/>
      <c r="N21" s="75"/>
      <c r="O21" s="73">
        <f t="shared" si="0"/>
        <v>115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134</v>
      </c>
      <c r="AB21" s="74"/>
      <c r="AC21" s="74"/>
      <c r="AD21" s="75"/>
      <c r="AE21" s="73">
        <v>126</v>
      </c>
      <c r="AF21" s="74"/>
      <c r="AG21" s="74"/>
      <c r="AH21" s="75"/>
      <c r="AI21" s="74">
        <v>146</v>
      </c>
      <c r="AJ21" s="74"/>
      <c r="AK21" s="74"/>
      <c r="AL21" s="75"/>
      <c r="AM21" s="69">
        <f t="shared" si="1"/>
        <v>272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43</v>
      </c>
      <c r="M22" s="74"/>
      <c r="N22" s="75"/>
      <c r="O22" s="73">
        <f t="shared" si="0"/>
        <v>86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249</v>
      </c>
      <c r="AB22" s="74"/>
      <c r="AC22" s="74"/>
      <c r="AD22" s="75"/>
      <c r="AE22" s="73">
        <v>268</v>
      </c>
      <c r="AF22" s="74"/>
      <c r="AG22" s="74"/>
      <c r="AH22" s="75"/>
      <c r="AI22" s="74">
        <v>319</v>
      </c>
      <c r="AJ22" s="74"/>
      <c r="AK22" s="74"/>
      <c r="AL22" s="75"/>
      <c r="AM22" s="69">
        <f t="shared" si="1"/>
        <v>587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179</v>
      </c>
      <c r="J23" s="74"/>
      <c r="K23" s="75"/>
      <c r="L23" s="73">
        <v>195</v>
      </c>
      <c r="M23" s="74"/>
      <c r="N23" s="75"/>
      <c r="O23" s="73">
        <f t="shared" si="0"/>
        <v>374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16</v>
      </c>
      <c r="AJ23" s="74"/>
      <c r="AK23" s="74"/>
      <c r="AL23" s="75"/>
      <c r="AM23" s="69">
        <f t="shared" si="1"/>
        <v>31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243</v>
      </c>
      <c r="G24" s="74"/>
      <c r="H24" s="75"/>
      <c r="I24" s="73">
        <v>270</v>
      </c>
      <c r="J24" s="74"/>
      <c r="K24" s="75"/>
      <c r="L24" s="73">
        <v>262</v>
      </c>
      <c r="M24" s="74"/>
      <c r="N24" s="75"/>
      <c r="O24" s="73">
        <f t="shared" si="0"/>
        <v>532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160</v>
      </c>
      <c r="AB24" s="74"/>
      <c r="AC24" s="74"/>
      <c r="AD24" s="75"/>
      <c r="AE24" s="73">
        <v>153</v>
      </c>
      <c r="AF24" s="74"/>
      <c r="AG24" s="74"/>
      <c r="AH24" s="75"/>
      <c r="AI24" s="74">
        <v>163</v>
      </c>
      <c r="AJ24" s="74"/>
      <c r="AK24" s="74"/>
      <c r="AL24" s="75"/>
      <c r="AM24" s="69">
        <f t="shared" si="1"/>
        <v>316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204</v>
      </c>
      <c r="G25" s="74"/>
      <c r="H25" s="75"/>
      <c r="I25" s="73">
        <v>192</v>
      </c>
      <c r="J25" s="74"/>
      <c r="K25" s="75"/>
      <c r="L25" s="73">
        <v>217</v>
      </c>
      <c r="M25" s="74"/>
      <c r="N25" s="75"/>
      <c r="O25" s="73">
        <f t="shared" si="0"/>
        <v>409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244</v>
      </c>
      <c r="AB25" s="74"/>
      <c r="AC25" s="74"/>
      <c r="AD25" s="75"/>
      <c r="AE25" s="73">
        <v>204</v>
      </c>
      <c r="AF25" s="74"/>
      <c r="AG25" s="74"/>
      <c r="AH25" s="75"/>
      <c r="AI25" s="74">
        <v>215</v>
      </c>
      <c r="AJ25" s="74"/>
      <c r="AK25" s="74"/>
      <c r="AL25" s="75"/>
      <c r="AM25" s="69">
        <f t="shared" si="1"/>
        <v>419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168</v>
      </c>
      <c r="G26" s="74"/>
      <c r="H26" s="75"/>
      <c r="I26" s="73">
        <v>161</v>
      </c>
      <c r="J26" s="74"/>
      <c r="K26" s="75"/>
      <c r="L26" s="73">
        <v>196</v>
      </c>
      <c r="M26" s="74"/>
      <c r="N26" s="75"/>
      <c r="O26" s="73">
        <f t="shared" si="0"/>
        <v>357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164</v>
      </c>
      <c r="AB26" s="74"/>
      <c r="AC26" s="74"/>
      <c r="AD26" s="75"/>
      <c r="AE26" s="73">
        <v>154</v>
      </c>
      <c r="AF26" s="74"/>
      <c r="AG26" s="74"/>
      <c r="AH26" s="75"/>
      <c r="AI26" s="74">
        <v>168</v>
      </c>
      <c r="AJ26" s="74"/>
      <c r="AK26" s="74"/>
      <c r="AL26" s="75"/>
      <c r="AM26" s="69">
        <f t="shared" si="1"/>
        <v>322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149</v>
      </c>
      <c r="G27" s="74"/>
      <c r="H27" s="75"/>
      <c r="I27" s="73">
        <v>153</v>
      </c>
      <c r="J27" s="74"/>
      <c r="K27" s="75"/>
      <c r="L27" s="73">
        <v>174</v>
      </c>
      <c r="M27" s="74"/>
      <c r="N27" s="75"/>
      <c r="O27" s="73">
        <f t="shared" si="0"/>
        <v>327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203</v>
      </c>
      <c r="AB27" s="74"/>
      <c r="AC27" s="74"/>
      <c r="AD27" s="75"/>
      <c r="AE27" s="73">
        <v>181</v>
      </c>
      <c r="AF27" s="74"/>
      <c r="AG27" s="74"/>
      <c r="AH27" s="75"/>
      <c r="AI27" s="74">
        <v>146</v>
      </c>
      <c r="AJ27" s="74"/>
      <c r="AK27" s="74"/>
      <c r="AL27" s="75"/>
      <c r="AM27" s="69">
        <f t="shared" si="1"/>
        <v>327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64</v>
      </c>
      <c r="G28" s="74"/>
      <c r="H28" s="75"/>
      <c r="I28" s="73">
        <v>60</v>
      </c>
      <c r="J28" s="74"/>
      <c r="K28" s="75"/>
      <c r="L28" s="73">
        <v>74</v>
      </c>
      <c r="M28" s="74"/>
      <c r="N28" s="75"/>
      <c r="O28" s="73">
        <f t="shared" si="0"/>
        <v>134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236</v>
      </c>
      <c r="AB28" s="74"/>
      <c r="AC28" s="74"/>
      <c r="AD28" s="75"/>
      <c r="AE28" s="73">
        <v>210</v>
      </c>
      <c r="AF28" s="74"/>
      <c r="AG28" s="74"/>
      <c r="AH28" s="75"/>
      <c r="AI28" s="74">
        <v>239</v>
      </c>
      <c r="AJ28" s="74"/>
      <c r="AK28" s="74"/>
      <c r="AL28" s="75"/>
      <c r="AM28" s="69">
        <f t="shared" si="1"/>
        <v>449</v>
      </c>
      <c r="AN28" s="69"/>
      <c r="AO28" s="69"/>
      <c r="AP28" s="69"/>
      <c r="AR28" s="49"/>
      <c r="AS28" s="49" t="s">
        <v>49</v>
      </c>
      <c r="AT28" s="49" t="s">
        <v>50</v>
      </c>
      <c r="AU28" s="49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86</v>
      </c>
      <c r="G29" s="74"/>
      <c r="H29" s="75"/>
      <c r="I29" s="73">
        <v>81</v>
      </c>
      <c r="J29" s="74"/>
      <c r="K29" s="75"/>
      <c r="L29" s="73">
        <v>103</v>
      </c>
      <c r="M29" s="74"/>
      <c r="N29" s="75"/>
      <c r="O29" s="73">
        <f t="shared" si="0"/>
        <v>184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219</v>
      </c>
      <c r="AB29" s="74"/>
      <c r="AC29" s="74"/>
      <c r="AD29" s="75"/>
      <c r="AE29" s="73">
        <v>246</v>
      </c>
      <c r="AF29" s="74"/>
      <c r="AG29" s="74"/>
      <c r="AH29" s="75"/>
      <c r="AI29" s="74">
        <v>180</v>
      </c>
      <c r="AJ29" s="74"/>
      <c r="AK29" s="74"/>
      <c r="AL29" s="75"/>
      <c r="AM29" s="69">
        <f t="shared" si="1"/>
        <v>426</v>
      </c>
      <c r="AN29" s="69"/>
      <c r="AO29" s="69"/>
      <c r="AP29" s="69"/>
      <c r="AR29" s="49" t="s">
        <v>1</v>
      </c>
      <c r="AS29" s="5">
        <f>AE31</f>
        <v>12927</v>
      </c>
      <c r="AT29" s="5">
        <v>4260</v>
      </c>
      <c r="AU29" s="6">
        <f>IF(OR(AS29=0,AT29=0),"",ROUNDDOWN(AT29/AS29,4))</f>
        <v>0.32950000000000002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1503</v>
      </c>
      <c r="G30" s="74"/>
      <c r="H30" s="75"/>
      <c r="I30" s="73">
        <v>1630</v>
      </c>
      <c r="J30" s="74"/>
      <c r="K30" s="75"/>
      <c r="L30" s="73">
        <v>1752</v>
      </c>
      <c r="M30" s="74"/>
      <c r="N30" s="75"/>
      <c r="O30" s="73">
        <f t="shared" si="0"/>
        <v>3382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41</v>
      </c>
      <c r="AB30" s="74"/>
      <c r="AC30" s="74"/>
      <c r="AD30" s="75"/>
      <c r="AE30" s="73">
        <v>44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90</v>
      </c>
      <c r="AN30" s="69"/>
      <c r="AO30" s="69"/>
      <c r="AP30" s="69"/>
      <c r="AR30" s="49" t="s">
        <v>3</v>
      </c>
      <c r="AS30" s="5">
        <f>AI31</f>
        <v>14243</v>
      </c>
      <c r="AT30" s="5">
        <v>5882</v>
      </c>
      <c r="AU30" s="6">
        <f>IF(OR(AS30=0,AT30=0),"",ROUNDDOWN(AT30/AS30,4))</f>
        <v>0.41289999999999999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554</v>
      </c>
      <c r="G31" s="74"/>
      <c r="H31" s="75"/>
      <c r="I31" s="73">
        <v>604</v>
      </c>
      <c r="J31" s="74"/>
      <c r="K31" s="75"/>
      <c r="L31" s="73">
        <v>671</v>
      </c>
      <c r="M31" s="74"/>
      <c r="N31" s="75"/>
      <c r="O31" s="73">
        <f t="shared" si="0"/>
        <v>1275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12647</v>
      </c>
      <c r="AB31" s="74"/>
      <c r="AC31" s="74"/>
      <c r="AD31" s="75"/>
      <c r="AE31" s="73">
        <f>SUM(I8:K32,AE8:AH30)</f>
        <v>12927</v>
      </c>
      <c r="AF31" s="74"/>
      <c r="AG31" s="74"/>
      <c r="AH31" s="75"/>
      <c r="AI31" s="73">
        <f>SUM(L8:N32,AI8:AL30)</f>
        <v>14243</v>
      </c>
      <c r="AJ31" s="74"/>
      <c r="AK31" s="74"/>
      <c r="AL31" s="75"/>
      <c r="AM31" s="69">
        <f t="shared" si="1"/>
        <v>27170</v>
      </c>
      <c r="AN31" s="69"/>
      <c r="AO31" s="69"/>
      <c r="AP31" s="69"/>
      <c r="AR31" s="49" t="s">
        <v>4</v>
      </c>
      <c r="AS31" s="5">
        <f>AM31</f>
        <v>27170</v>
      </c>
      <c r="AT31" s="5">
        <f>AT29+AT30</f>
        <v>10142</v>
      </c>
      <c r="AU31" s="6">
        <f>IF(OR(AS31=0,AT31=0),"",ROUNDDOWN(AT31/AS31,4))</f>
        <v>0.37319999999999998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462</v>
      </c>
      <c r="G32" s="66"/>
      <c r="H32" s="67"/>
      <c r="I32" s="65">
        <v>461</v>
      </c>
      <c r="J32" s="66"/>
      <c r="K32" s="67"/>
      <c r="L32" s="65">
        <v>503</v>
      </c>
      <c r="M32" s="66"/>
      <c r="N32" s="67"/>
      <c r="O32" s="65">
        <f t="shared" si="0"/>
        <v>964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47" t="s">
        <v>59</v>
      </c>
      <c r="E34" s="76">
        <v>-49</v>
      </c>
      <c r="F34" s="76"/>
      <c r="G34" s="1" t="s">
        <v>2</v>
      </c>
      <c r="L34" s="1" t="s">
        <v>60</v>
      </c>
      <c r="O34" s="59">
        <f>+AM31-27719</f>
        <v>-549</v>
      </c>
      <c r="P34" s="59"/>
      <c r="Q34" s="59"/>
      <c r="R34" s="59"/>
      <c r="S34" s="1" t="s">
        <v>2</v>
      </c>
      <c r="AG34" s="47" t="s">
        <v>61</v>
      </c>
      <c r="AH34" s="60">
        <f>AT31</f>
        <v>10142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47" t="s">
        <v>59</v>
      </c>
      <c r="E36" s="59">
        <v>-18</v>
      </c>
      <c r="F36" s="59"/>
      <c r="G36" s="1" t="s">
        <v>62</v>
      </c>
      <c r="L36" s="1" t="s">
        <v>60</v>
      </c>
      <c r="O36" s="59">
        <f>+AA31-12720</f>
        <v>-73</v>
      </c>
      <c r="P36" s="59"/>
      <c r="Q36" s="59"/>
      <c r="R36" s="59"/>
      <c r="S36" s="1" t="s">
        <v>62</v>
      </c>
      <c r="Y36" s="1" t="s">
        <v>100</v>
      </c>
      <c r="AG36" s="47" t="s">
        <v>1</v>
      </c>
      <c r="AH36" s="60">
        <f>AT29</f>
        <v>4260</v>
      </c>
      <c r="AI36" s="60"/>
      <c r="AJ36" s="60"/>
      <c r="AK36" s="60"/>
      <c r="AL36" s="60"/>
      <c r="AM36" s="1" t="s">
        <v>2</v>
      </c>
    </row>
    <row r="37" spans="3:39" ht="6" customHeight="1">
      <c r="AG37" s="47"/>
    </row>
    <row r="38" spans="3:39" ht="18.75" customHeight="1">
      <c r="C38" s="48" t="s">
        <v>65</v>
      </c>
      <c r="AG38" s="47" t="s">
        <v>3</v>
      </c>
      <c r="AH38" s="60">
        <f>AT30</f>
        <v>5882</v>
      </c>
      <c r="AI38" s="60"/>
      <c r="AJ38" s="60"/>
      <c r="AK38" s="60"/>
      <c r="AL38" s="60"/>
      <c r="AM38" s="1" t="s">
        <v>2</v>
      </c>
    </row>
    <row r="39" spans="3:39" ht="6" customHeight="1">
      <c r="AG39" s="47"/>
    </row>
    <row r="40" spans="3:39" ht="18.75" customHeight="1">
      <c r="C40" s="8" t="s">
        <v>66</v>
      </c>
      <c r="AG40" s="47" t="s">
        <v>51</v>
      </c>
      <c r="AH40" s="61">
        <f>IF(OR(AH34=0,AM31=0),"",ROUNDDOWN(AH34/AM31*100,2))</f>
        <v>37.32</v>
      </c>
      <c r="AI40" s="61"/>
      <c r="AJ40" s="61"/>
      <c r="AK40" s="61"/>
      <c r="AL40" s="61"/>
      <c r="AM40" s="1" t="s">
        <v>99</v>
      </c>
    </row>
    <row r="42" spans="3:39" ht="14.25">
      <c r="C42" s="21" t="s">
        <v>82</v>
      </c>
      <c r="D42" s="22"/>
      <c r="E42" s="22"/>
      <c r="F42" s="93">
        <v>6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43</v>
      </c>
      <c r="R42" s="93"/>
      <c r="S42" s="93"/>
      <c r="T42" s="93"/>
      <c r="U42" s="22" t="s">
        <v>2</v>
      </c>
      <c r="V42" s="22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I27:AL27"/>
    <mergeCell ref="AM27:AP27"/>
    <mergeCell ref="AM26:AP26"/>
    <mergeCell ref="AM30:AP30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AH38:AL38"/>
    <mergeCell ref="AH40:AL40"/>
    <mergeCell ref="F42:H42"/>
    <mergeCell ref="Q42:T42"/>
    <mergeCell ref="F32:H32"/>
    <mergeCell ref="I32:K32"/>
    <mergeCell ref="L32:N32"/>
    <mergeCell ref="O32:R32"/>
    <mergeCell ref="S32:Z32"/>
    <mergeCell ref="E36:F36"/>
    <mergeCell ref="O36:R36"/>
    <mergeCell ref="AH36:AL36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workbookViewId="0">
      <selection activeCell="AU9" sqref="AU9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1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52"/>
      <c r="H3" s="52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51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51"/>
      <c r="H4" s="7"/>
      <c r="I4" s="60" t="s">
        <v>62</v>
      </c>
      <c r="J4" s="60"/>
      <c r="K4" s="60"/>
      <c r="L4" s="60">
        <v>11525</v>
      </c>
      <c r="M4" s="60"/>
      <c r="N4" s="60"/>
      <c r="O4" s="53"/>
      <c r="P4" s="53"/>
      <c r="Q4" s="85" t="s">
        <v>63</v>
      </c>
      <c r="R4" s="85"/>
      <c r="S4" s="85"/>
      <c r="T4" s="86">
        <v>118.3</v>
      </c>
      <c r="U4" s="86"/>
      <c r="V4" s="86"/>
      <c r="W4" s="86"/>
      <c r="X4" s="53" t="s">
        <v>103</v>
      </c>
      <c r="Y4" s="53"/>
      <c r="Z4" s="53"/>
      <c r="AF4" s="4"/>
      <c r="AH4" s="51"/>
      <c r="AK4" s="52"/>
      <c r="AL4" s="51"/>
      <c r="AM4" s="53"/>
      <c r="AP4" s="52"/>
    </row>
    <row r="5" spans="2:44" ht="18.75" customHeight="1">
      <c r="Z5" s="51"/>
      <c r="AA5" s="51"/>
      <c r="AB5" s="51"/>
      <c r="AC5" s="51"/>
      <c r="AD5" s="60" t="s">
        <v>104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1735</v>
      </c>
      <c r="G8" s="80"/>
      <c r="H8" s="81"/>
      <c r="I8" s="79">
        <v>1879</v>
      </c>
      <c r="J8" s="80"/>
      <c r="K8" s="81"/>
      <c r="L8" s="79">
        <v>2085</v>
      </c>
      <c r="M8" s="80"/>
      <c r="N8" s="81"/>
      <c r="O8" s="79">
        <f t="shared" ref="O8:O32" si="0">I8+L8</f>
        <v>3964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486</v>
      </c>
      <c r="AB8" s="80"/>
      <c r="AC8" s="80"/>
      <c r="AD8" s="80"/>
      <c r="AE8" s="79">
        <v>562</v>
      </c>
      <c r="AF8" s="80"/>
      <c r="AG8" s="80"/>
      <c r="AH8" s="81"/>
      <c r="AI8" s="80">
        <v>600</v>
      </c>
      <c r="AJ8" s="80"/>
      <c r="AK8" s="80"/>
      <c r="AL8" s="81"/>
      <c r="AM8" s="78">
        <f t="shared" ref="AM8:AM30" si="1">AE8+AI8</f>
        <v>1162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93</v>
      </c>
      <c r="G9" s="74"/>
      <c r="H9" s="75"/>
      <c r="I9" s="73">
        <v>89</v>
      </c>
      <c r="J9" s="74"/>
      <c r="K9" s="75"/>
      <c r="L9" s="73">
        <v>74</v>
      </c>
      <c r="M9" s="74"/>
      <c r="N9" s="75"/>
      <c r="O9" s="73">
        <f t="shared" si="0"/>
        <v>163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73</v>
      </c>
      <c r="AJ9" s="74"/>
      <c r="AK9" s="74"/>
      <c r="AL9" s="75"/>
      <c r="AM9" s="69">
        <f t="shared" si="1"/>
        <v>138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228</v>
      </c>
      <c r="G10" s="74"/>
      <c r="H10" s="75"/>
      <c r="I10" s="73">
        <v>213</v>
      </c>
      <c r="J10" s="74"/>
      <c r="K10" s="75"/>
      <c r="L10" s="73">
        <v>238</v>
      </c>
      <c r="M10" s="74"/>
      <c r="N10" s="75"/>
      <c r="O10" s="73">
        <f t="shared" si="0"/>
        <v>451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290</v>
      </c>
      <c r="AB10" s="74"/>
      <c r="AC10" s="74"/>
      <c r="AD10" s="75"/>
      <c r="AE10" s="73">
        <v>315</v>
      </c>
      <c r="AF10" s="74"/>
      <c r="AG10" s="74"/>
      <c r="AH10" s="75"/>
      <c r="AI10" s="74">
        <v>342</v>
      </c>
      <c r="AJ10" s="74"/>
      <c r="AK10" s="74"/>
      <c r="AL10" s="75"/>
      <c r="AM10" s="69">
        <f t="shared" si="1"/>
        <v>657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108</v>
      </c>
      <c r="G11" s="74"/>
      <c r="H11" s="75"/>
      <c r="I11" s="73">
        <v>103</v>
      </c>
      <c r="J11" s="74"/>
      <c r="K11" s="75"/>
      <c r="L11" s="73">
        <v>121</v>
      </c>
      <c r="M11" s="74"/>
      <c r="N11" s="75"/>
      <c r="O11" s="73">
        <f t="shared" si="0"/>
        <v>224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431</v>
      </c>
      <c r="AB11" s="74"/>
      <c r="AC11" s="74"/>
      <c r="AD11" s="75"/>
      <c r="AE11" s="73">
        <v>483</v>
      </c>
      <c r="AF11" s="74"/>
      <c r="AG11" s="74"/>
      <c r="AH11" s="75"/>
      <c r="AI11" s="74">
        <v>553</v>
      </c>
      <c r="AJ11" s="74"/>
      <c r="AK11" s="74"/>
      <c r="AL11" s="75"/>
      <c r="AM11" s="69">
        <f t="shared" si="1"/>
        <v>1036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144</v>
      </c>
      <c r="G12" s="74"/>
      <c r="H12" s="75"/>
      <c r="I12" s="73">
        <v>155</v>
      </c>
      <c r="J12" s="74"/>
      <c r="K12" s="75"/>
      <c r="L12" s="73">
        <v>158</v>
      </c>
      <c r="M12" s="74"/>
      <c r="N12" s="75"/>
      <c r="O12" s="73">
        <f t="shared" si="0"/>
        <v>313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176</v>
      </c>
      <c r="AB12" s="74"/>
      <c r="AC12" s="74"/>
      <c r="AD12" s="75"/>
      <c r="AE12" s="73">
        <v>184</v>
      </c>
      <c r="AF12" s="74"/>
      <c r="AG12" s="74"/>
      <c r="AH12" s="75"/>
      <c r="AI12" s="74">
        <v>205</v>
      </c>
      <c r="AJ12" s="74"/>
      <c r="AK12" s="74"/>
      <c r="AL12" s="75"/>
      <c r="AM12" s="69">
        <f t="shared" si="1"/>
        <v>389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82</v>
      </c>
      <c r="G13" s="74"/>
      <c r="H13" s="75"/>
      <c r="I13" s="73">
        <v>82</v>
      </c>
      <c r="J13" s="74"/>
      <c r="K13" s="75"/>
      <c r="L13" s="73">
        <v>87</v>
      </c>
      <c r="M13" s="74"/>
      <c r="N13" s="75"/>
      <c r="O13" s="73">
        <f t="shared" si="0"/>
        <v>169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138</v>
      </c>
      <c r="AB13" s="74"/>
      <c r="AC13" s="74"/>
      <c r="AD13" s="75"/>
      <c r="AE13" s="73">
        <v>142</v>
      </c>
      <c r="AF13" s="74"/>
      <c r="AG13" s="74"/>
      <c r="AH13" s="75"/>
      <c r="AI13" s="74">
        <v>146</v>
      </c>
      <c r="AJ13" s="74"/>
      <c r="AK13" s="74"/>
      <c r="AL13" s="75"/>
      <c r="AM13" s="69">
        <f t="shared" si="1"/>
        <v>288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 t="shared" si="0"/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1447</v>
      </c>
      <c r="AB14" s="74"/>
      <c r="AC14" s="74"/>
      <c r="AD14" s="75"/>
      <c r="AE14" s="73">
        <v>1461</v>
      </c>
      <c r="AF14" s="74"/>
      <c r="AG14" s="74"/>
      <c r="AH14" s="75"/>
      <c r="AI14" s="74">
        <v>1629</v>
      </c>
      <c r="AJ14" s="74"/>
      <c r="AK14" s="74"/>
      <c r="AL14" s="75"/>
      <c r="AM14" s="69">
        <f t="shared" si="1"/>
        <v>3090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250</v>
      </c>
      <c r="G15" s="74"/>
      <c r="H15" s="75"/>
      <c r="I15" s="73">
        <v>260</v>
      </c>
      <c r="J15" s="74"/>
      <c r="K15" s="75"/>
      <c r="L15" s="73">
        <v>304</v>
      </c>
      <c r="M15" s="74"/>
      <c r="N15" s="75"/>
      <c r="O15" s="73">
        <f t="shared" si="0"/>
        <v>564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6</v>
      </c>
      <c r="AB15" s="74"/>
      <c r="AC15" s="74"/>
      <c r="AD15" s="75"/>
      <c r="AE15" s="73">
        <v>4</v>
      </c>
      <c r="AF15" s="74"/>
      <c r="AG15" s="74"/>
      <c r="AH15" s="75"/>
      <c r="AI15" s="74">
        <v>8</v>
      </c>
      <c r="AJ15" s="74"/>
      <c r="AK15" s="74"/>
      <c r="AL15" s="75"/>
      <c r="AM15" s="69">
        <f t="shared" si="1"/>
        <v>12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241</v>
      </c>
      <c r="G16" s="74"/>
      <c r="H16" s="75"/>
      <c r="I16" s="73">
        <v>234</v>
      </c>
      <c r="J16" s="74"/>
      <c r="K16" s="75"/>
      <c r="L16" s="73">
        <v>261</v>
      </c>
      <c r="M16" s="74"/>
      <c r="N16" s="75"/>
      <c r="O16" s="73">
        <f t="shared" si="0"/>
        <v>495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60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 t="shared" si="1"/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104</v>
      </c>
      <c r="G17" s="74"/>
      <c r="H17" s="75"/>
      <c r="I17" s="73">
        <v>145</v>
      </c>
      <c r="J17" s="74"/>
      <c r="K17" s="75"/>
      <c r="L17" s="73">
        <v>177</v>
      </c>
      <c r="M17" s="74"/>
      <c r="N17" s="75"/>
      <c r="O17" s="73">
        <f t="shared" si="0"/>
        <v>322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280</v>
      </c>
      <c r="AB17" s="74"/>
      <c r="AC17" s="74"/>
      <c r="AD17" s="75"/>
      <c r="AE17" s="73">
        <v>239</v>
      </c>
      <c r="AF17" s="74"/>
      <c r="AG17" s="74"/>
      <c r="AH17" s="75"/>
      <c r="AI17" s="74">
        <v>303</v>
      </c>
      <c r="AJ17" s="74"/>
      <c r="AK17" s="74"/>
      <c r="AL17" s="75"/>
      <c r="AM17" s="69">
        <f t="shared" si="1"/>
        <v>542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152</v>
      </c>
      <c r="G18" s="74"/>
      <c r="H18" s="75"/>
      <c r="I18" s="73">
        <v>181</v>
      </c>
      <c r="J18" s="74"/>
      <c r="K18" s="75"/>
      <c r="L18" s="73">
        <v>206</v>
      </c>
      <c r="M18" s="74"/>
      <c r="N18" s="75"/>
      <c r="O18" s="73">
        <f t="shared" si="0"/>
        <v>387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252</v>
      </c>
      <c r="AB18" s="74"/>
      <c r="AC18" s="74"/>
      <c r="AD18" s="75"/>
      <c r="AE18" s="73">
        <v>200</v>
      </c>
      <c r="AF18" s="74"/>
      <c r="AG18" s="74"/>
      <c r="AH18" s="75"/>
      <c r="AI18" s="74">
        <v>222</v>
      </c>
      <c r="AJ18" s="74"/>
      <c r="AK18" s="74"/>
      <c r="AL18" s="75"/>
      <c r="AM18" s="69">
        <f t="shared" si="1"/>
        <v>422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170</v>
      </c>
      <c r="G19" s="74"/>
      <c r="H19" s="75"/>
      <c r="I19" s="73">
        <v>157</v>
      </c>
      <c r="J19" s="74"/>
      <c r="K19" s="75"/>
      <c r="L19" s="73">
        <v>178</v>
      </c>
      <c r="M19" s="74"/>
      <c r="N19" s="75"/>
      <c r="O19" s="73">
        <f t="shared" si="0"/>
        <v>335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78</v>
      </c>
      <c r="AB19" s="74"/>
      <c r="AC19" s="74"/>
      <c r="AD19" s="75"/>
      <c r="AE19" s="73">
        <v>58</v>
      </c>
      <c r="AF19" s="74"/>
      <c r="AG19" s="74"/>
      <c r="AH19" s="75"/>
      <c r="AI19" s="74">
        <v>75</v>
      </c>
      <c r="AJ19" s="74"/>
      <c r="AK19" s="74"/>
      <c r="AL19" s="75"/>
      <c r="AM19" s="69">
        <f t="shared" si="1"/>
        <v>133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82</v>
      </c>
      <c r="G20" s="74"/>
      <c r="H20" s="75"/>
      <c r="I20" s="73">
        <v>79</v>
      </c>
      <c r="J20" s="74"/>
      <c r="K20" s="75"/>
      <c r="L20" s="73">
        <v>79</v>
      </c>
      <c r="M20" s="74"/>
      <c r="N20" s="75"/>
      <c r="O20" s="73">
        <f t="shared" si="0"/>
        <v>158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124</v>
      </c>
      <c r="AB20" s="74"/>
      <c r="AC20" s="74"/>
      <c r="AD20" s="75"/>
      <c r="AE20" s="73">
        <v>109</v>
      </c>
      <c r="AF20" s="74"/>
      <c r="AG20" s="74"/>
      <c r="AH20" s="75"/>
      <c r="AI20" s="74">
        <v>142</v>
      </c>
      <c r="AJ20" s="74"/>
      <c r="AK20" s="74"/>
      <c r="AL20" s="75"/>
      <c r="AM20" s="69">
        <f t="shared" si="1"/>
        <v>251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71</v>
      </c>
      <c r="G21" s="74"/>
      <c r="H21" s="75"/>
      <c r="I21" s="73">
        <v>48</v>
      </c>
      <c r="J21" s="74"/>
      <c r="K21" s="75"/>
      <c r="L21" s="73">
        <v>68</v>
      </c>
      <c r="M21" s="74"/>
      <c r="N21" s="75"/>
      <c r="O21" s="73">
        <f t="shared" si="0"/>
        <v>116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134</v>
      </c>
      <c r="AB21" s="74"/>
      <c r="AC21" s="74"/>
      <c r="AD21" s="75"/>
      <c r="AE21" s="73">
        <v>126</v>
      </c>
      <c r="AF21" s="74"/>
      <c r="AG21" s="74"/>
      <c r="AH21" s="75"/>
      <c r="AI21" s="74">
        <v>146</v>
      </c>
      <c r="AJ21" s="74"/>
      <c r="AK21" s="74"/>
      <c r="AL21" s="75"/>
      <c r="AM21" s="69">
        <f t="shared" si="1"/>
        <v>272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44</v>
      </c>
      <c r="G22" s="74"/>
      <c r="H22" s="75"/>
      <c r="I22" s="73">
        <v>43</v>
      </c>
      <c r="J22" s="74"/>
      <c r="K22" s="75"/>
      <c r="L22" s="73">
        <v>43</v>
      </c>
      <c r="M22" s="74"/>
      <c r="N22" s="75"/>
      <c r="O22" s="73">
        <f t="shared" si="0"/>
        <v>86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249</v>
      </c>
      <c r="AB22" s="74"/>
      <c r="AC22" s="74"/>
      <c r="AD22" s="75"/>
      <c r="AE22" s="73">
        <v>266</v>
      </c>
      <c r="AF22" s="74"/>
      <c r="AG22" s="74"/>
      <c r="AH22" s="75"/>
      <c r="AI22" s="74">
        <v>318</v>
      </c>
      <c r="AJ22" s="74"/>
      <c r="AK22" s="74"/>
      <c r="AL22" s="75"/>
      <c r="AM22" s="69">
        <f t="shared" si="1"/>
        <v>584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198</v>
      </c>
      <c r="G23" s="74"/>
      <c r="H23" s="75"/>
      <c r="I23" s="73">
        <v>177</v>
      </c>
      <c r="J23" s="74"/>
      <c r="K23" s="75"/>
      <c r="L23" s="73">
        <v>195</v>
      </c>
      <c r="M23" s="74"/>
      <c r="N23" s="75"/>
      <c r="O23" s="73">
        <f t="shared" si="0"/>
        <v>372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20</v>
      </c>
      <c r="AB23" s="74"/>
      <c r="AC23" s="74"/>
      <c r="AD23" s="75"/>
      <c r="AE23" s="73">
        <v>15</v>
      </c>
      <c r="AF23" s="74"/>
      <c r="AG23" s="74"/>
      <c r="AH23" s="75"/>
      <c r="AI23" s="74">
        <v>16</v>
      </c>
      <c r="AJ23" s="74"/>
      <c r="AK23" s="74"/>
      <c r="AL23" s="75"/>
      <c r="AM23" s="69">
        <f t="shared" si="1"/>
        <v>31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243</v>
      </c>
      <c r="G24" s="74"/>
      <c r="H24" s="75"/>
      <c r="I24" s="73">
        <v>270</v>
      </c>
      <c r="J24" s="74"/>
      <c r="K24" s="75"/>
      <c r="L24" s="73">
        <v>262</v>
      </c>
      <c r="M24" s="74"/>
      <c r="N24" s="75"/>
      <c r="O24" s="73">
        <f t="shared" si="0"/>
        <v>532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161</v>
      </c>
      <c r="AB24" s="74"/>
      <c r="AC24" s="74"/>
      <c r="AD24" s="75"/>
      <c r="AE24" s="73">
        <v>154</v>
      </c>
      <c r="AF24" s="74"/>
      <c r="AG24" s="74"/>
      <c r="AH24" s="75"/>
      <c r="AI24" s="74">
        <v>161</v>
      </c>
      <c r="AJ24" s="74"/>
      <c r="AK24" s="74"/>
      <c r="AL24" s="75"/>
      <c r="AM24" s="69">
        <f t="shared" si="1"/>
        <v>315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203</v>
      </c>
      <c r="G25" s="74"/>
      <c r="H25" s="75"/>
      <c r="I25" s="73">
        <v>190</v>
      </c>
      <c r="J25" s="74"/>
      <c r="K25" s="75"/>
      <c r="L25" s="73">
        <v>217</v>
      </c>
      <c r="M25" s="74"/>
      <c r="N25" s="75"/>
      <c r="O25" s="73">
        <f t="shared" si="0"/>
        <v>407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243</v>
      </c>
      <c r="AB25" s="74"/>
      <c r="AC25" s="74"/>
      <c r="AD25" s="75"/>
      <c r="AE25" s="73">
        <v>203</v>
      </c>
      <c r="AF25" s="74"/>
      <c r="AG25" s="74"/>
      <c r="AH25" s="75"/>
      <c r="AI25" s="74">
        <v>214</v>
      </c>
      <c r="AJ25" s="74"/>
      <c r="AK25" s="74"/>
      <c r="AL25" s="75"/>
      <c r="AM25" s="69">
        <f t="shared" si="1"/>
        <v>417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170</v>
      </c>
      <c r="G26" s="74"/>
      <c r="H26" s="75"/>
      <c r="I26" s="73">
        <v>163</v>
      </c>
      <c r="J26" s="74"/>
      <c r="K26" s="75"/>
      <c r="L26" s="73">
        <v>197</v>
      </c>
      <c r="M26" s="74"/>
      <c r="N26" s="75"/>
      <c r="O26" s="73">
        <f t="shared" si="0"/>
        <v>360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163</v>
      </c>
      <c r="AB26" s="74"/>
      <c r="AC26" s="74"/>
      <c r="AD26" s="75"/>
      <c r="AE26" s="73">
        <v>154</v>
      </c>
      <c r="AF26" s="74"/>
      <c r="AG26" s="74"/>
      <c r="AH26" s="75"/>
      <c r="AI26" s="74">
        <v>170</v>
      </c>
      <c r="AJ26" s="74"/>
      <c r="AK26" s="74"/>
      <c r="AL26" s="75"/>
      <c r="AM26" s="69">
        <f t="shared" si="1"/>
        <v>324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150</v>
      </c>
      <c r="G27" s="74"/>
      <c r="H27" s="75"/>
      <c r="I27" s="73">
        <v>155</v>
      </c>
      <c r="J27" s="74"/>
      <c r="K27" s="75"/>
      <c r="L27" s="73">
        <v>175</v>
      </c>
      <c r="M27" s="74"/>
      <c r="N27" s="75"/>
      <c r="O27" s="73">
        <f t="shared" si="0"/>
        <v>330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201</v>
      </c>
      <c r="AB27" s="74"/>
      <c r="AC27" s="74"/>
      <c r="AD27" s="75"/>
      <c r="AE27" s="73">
        <v>179</v>
      </c>
      <c r="AF27" s="74"/>
      <c r="AG27" s="74"/>
      <c r="AH27" s="75"/>
      <c r="AI27" s="74">
        <v>146</v>
      </c>
      <c r="AJ27" s="74"/>
      <c r="AK27" s="74"/>
      <c r="AL27" s="75"/>
      <c r="AM27" s="69">
        <f t="shared" si="1"/>
        <v>325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64</v>
      </c>
      <c r="G28" s="74"/>
      <c r="H28" s="75"/>
      <c r="I28" s="73">
        <v>60</v>
      </c>
      <c r="J28" s="74"/>
      <c r="K28" s="75"/>
      <c r="L28" s="73">
        <v>74</v>
      </c>
      <c r="M28" s="74"/>
      <c r="N28" s="75"/>
      <c r="O28" s="73">
        <f t="shared" si="0"/>
        <v>134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234</v>
      </c>
      <c r="AB28" s="74"/>
      <c r="AC28" s="74"/>
      <c r="AD28" s="75"/>
      <c r="AE28" s="73">
        <v>210</v>
      </c>
      <c r="AF28" s="74"/>
      <c r="AG28" s="74"/>
      <c r="AH28" s="75"/>
      <c r="AI28" s="74">
        <v>237</v>
      </c>
      <c r="AJ28" s="74"/>
      <c r="AK28" s="74"/>
      <c r="AL28" s="75"/>
      <c r="AM28" s="69">
        <f t="shared" si="1"/>
        <v>447</v>
      </c>
      <c r="AN28" s="69"/>
      <c r="AO28" s="69"/>
      <c r="AP28" s="69"/>
      <c r="AR28" s="54"/>
      <c r="AS28" s="54" t="s">
        <v>49</v>
      </c>
      <c r="AT28" s="54" t="s">
        <v>50</v>
      </c>
      <c r="AU28" s="54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85</v>
      </c>
      <c r="G29" s="74"/>
      <c r="H29" s="75"/>
      <c r="I29" s="73">
        <v>79</v>
      </c>
      <c r="J29" s="74"/>
      <c r="K29" s="75"/>
      <c r="L29" s="73">
        <v>102</v>
      </c>
      <c r="M29" s="74"/>
      <c r="N29" s="75"/>
      <c r="O29" s="73">
        <f t="shared" si="0"/>
        <v>181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218</v>
      </c>
      <c r="AB29" s="74"/>
      <c r="AC29" s="74"/>
      <c r="AD29" s="75"/>
      <c r="AE29" s="73">
        <v>246</v>
      </c>
      <c r="AF29" s="74"/>
      <c r="AG29" s="74"/>
      <c r="AH29" s="75"/>
      <c r="AI29" s="74">
        <v>180</v>
      </c>
      <c r="AJ29" s="74"/>
      <c r="AK29" s="74"/>
      <c r="AL29" s="75"/>
      <c r="AM29" s="69">
        <f t="shared" si="1"/>
        <v>426</v>
      </c>
      <c r="AN29" s="69"/>
      <c r="AO29" s="69"/>
      <c r="AP29" s="69"/>
      <c r="AR29" s="54" t="s">
        <v>1</v>
      </c>
      <c r="AS29" s="5">
        <f>AE31</f>
        <v>12926</v>
      </c>
      <c r="AT29" s="5">
        <v>4276</v>
      </c>
      <c r="AU29" s="6">
        <f>IF(OR(AS29=0,AT29=0),"",ROUNDDOWN(AT29/AS29,4))</f>
        <v>0.33079999999999998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1502</v>
      </c>
      <c r="G30" s="74"/>
      <c r="H30" s="75"/>
      <c r="I30" s="73">
        <v>1623</v>
      </c>
      <c r="J30" s="74"/>
      <c r="K30" s="75"/>
      <c r="L30" s="73">
        <v>1752</v>
      </c>
      <c r="M30" s="74"/>
      <c r="N30" s="75"/>
      <c r="O30" s="73">
        <f t="shared" si="0"/>
        <v>3375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41</v>
      </c>
      <c r="AB30" s="74"/>
      <c r="AC30" s="74"/>
      <c r="AD30" s="75"/>
      <c r="AE30" s="73">
        <v>44</v>
      </c>
      <c r="AF30" s="74"/>
      <c r="AG30" s="74"/>
      <c r="AH30" s="75"/>
      <c r="AI30" s="74">
        <v>46</v>
      </c>
      <c r="AJ30" s="74"/>
      <c r="AK30" s="74"/>
      <c r="AL30" s="75"/>
      <c r="AM30" s="69">
        <f t="shared" si="1"/>
        <v>90</v>
      </c>
      <c r="AN30" s="69"/>
      <c r="AO30" s="69"/>
      <c r="AP30" s="69"/>
      <c r="AR30" s="54" t="s">
        <v>3</v>
      </c>
      <c r="AS30" s="5">
        <f>AI31</f>
        <v>14217</v>
      </c>
      <c r="AT30" s="5">
        <v>5872</v>
      </c>
      <c r="AU30" s="6">
        <f>IF(OR(AS30=0,AT30=0),"",ROUNDDOWN(AT30/AS30,4))</f>
        <v>0.41299999999999998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555</v>
      </c>
      <c r="G31" s="74"/>
      <c r="H31" s="75"/>
      <c r="I31" s="73">
        <v>605</v>
      </c>
      <c r="J31" s="74"/>
      <c r="K31" s="75"/>
      <c r="L31" s="73">
        <v>666</v>
      </c>
      <c r="M31" s="74"/>
      <c r="N31" s="75"/>
      <c r="O31" s="73">
        <f t="shared" si="0"/>
        <v>1271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12636</v>
      </c>
      <c r="AB31" s="74"/>
      <c r="AC31" s="74"/>
      <c r="AD31" s="75"/>
      <c r="AE31" s="73">
        <f>SUM(I8:K32,AE8:AH30)</f>
        <v>12926</v>
      </c>
      <c r="AF31" s="74"/>
      <c r="AG31" s="74"/>
      <c r="AH31" s="75"/>
      <c r="AI31" s="73">
        <f>SUM(L8:N32,AI8:AL30)</f>
        <v>14217</v>
      </c>
      <c r="AJ31" s="74"/>
      <c r="AK31" s="74"/>
      <c r="AL31" s="75"/>
      <c r="AM31" s="69">
        <f>AE31+AI31</f>
        <v>27143</v>
      </c>
      <c r="AN31" s="69"/>
      <c r="AO31" s="69"/>
      <c r="AP31" s="69"/>
      <c r="AR31" s="54" t="s">
        <v>4</v>
      </c>
      <c r="AS31" s="5">
        <f>AM31</f>
        <v>27143</v>
      </c>
      <c r="AT31" s="5">
        <f>AT29+AT30</f>
        <v>10148</v>
      </c>
      <c r="AU31" s="6">
        <f>IF(OR(AS31=0,AT31=0),"",ROUNDDOWN(AT31/AS31,4))</f>
        <v>0.37380000000000002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460</v>
      </c>
      <c r="G32" s="66"/>
      <c r="H32" s="67"/>
      <c r="I32" s="65">
        <v>462</v>
      </c>
      <c r="J32" s="66"/>
      <c r="K32" s="67"/>
      <c r="L32" s="65">
        <v>499</v>
      </c>
      <c r="M32" s="66"/>
      <c r="N32" s="67"/>
      <c r="O32" s="65">
        <f t="shared" si="0"/>
        <v>961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52" t="s">
        <v>59</v>
      </c>
      <c r="E34" s="76">
        <v>-27</v>
      </c>
      <c r="F34" s="76"/>
      <c r="G34" s="1" t="s">
        <v>2</v>
      </c>
      <c r="L34" s="1" t="s">
        <v>60</v>
      </c>
      <c r="O34" s="59">
        <f>+AM31-27679</f>
        <v>-536</v>
      </c>
      <c r="P34" s="59"/>
      <c r="Q34" s="59"/>
      <c r="R34" s="59"/>
      <c r="S34" s="1" t="s">
        <v>2</v>
      </c>
      <c r="AG34" s="52" t="s">
        <v>61</v>
      </c>
      <c r="AH34" s="60">
        <f>AT31</f>
        <v>10148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52" t="s">
        <v>59</v>
      </c>
      <c r="E36" s="59">
        <v>-11</v>
      </c>
      <c r="F36" s="59"/>
      <c r="G36" s="1" t="s">
        <v>62</v>
      </c>
      <c r="L36" s="1" t="s">
        <v>60</v>
      </c>
      <c r="O36" s="59">
        <f>+AA31-12703</f>
        <v>-67</v>
      </c>
      <c r="P36" s="59"/>
      <c r="Q36" s="59"/>
      <c r="R36" s="59"/>
      <c r="S36" s="1" t="s">
        <v>62</v>
      </c>
      <c r="Y36" s="1" t="s">
        <v>105</v>
      </c>
      <c r="AG36" s="52" t="s">
        <v>1</v>
      </c>
      <c r="AH36" s="60">
        <f>AT29</f>
        <v>4276</v>
      </c>
      <c r="AI36" s="60"/>
      <c r="AJ36" s="60"/>
      <c r="AK36" s="60"/>
      <c r="AL36" s="60"/>
      <c r="AM36" s="1" t="s">
        <v>2</v>
      </c>
    </row>
    <row r="37" spans="3:39" ht="6" customHeight="1">
      <c r="AG37" s="52"/>
    </row>
    <row r="38" spans="3:39" ht="18.75" customHeight="1">
      <c r="C38" s="53" t="s">
        <v>65</v>
      </c>
      <c r="AG38" s="52" t="s">
        <v>3</v>
      </c>
      <c r="AH38" s="60">
        <f>AT30</f>
        <v>5872</v>
      </c>
      <c r="AI38" s="60"/>
      <c r="AJ38" s="60"/>
      <c r="AK38" s="60"/>
      <c r="AL38" s="60"/>
      <c r="AM38" s="1" t="s">
        <v>2</v>
      </c>
    </row>
    <row r="39" spans="3:39" ht="6" customHeight="1">
      <c r="AG39" s="52"/>
    </row>
    <row r="40" spans="3:39" ht="18.75" customHeight="1">
      <c r="C40" s="8" t="s">
        <v>66</v>
      </c>
      <c r="AG40" s="52" t="s">
        <v>51</v>
      </c>
      <c r="AH40" s="61">
        <f>IF(OR(AH34=0,AM31=0),"",ROUNDDOWN(AH34/AM31*100,2))</f>
        <v>37.380000000000003</v>
      </c>
      <c r="AI40" s="61"/>
      <c r="AJ40" s="61"/>
      <c r="AK40" s="61"/>
      <c r="AL40" s="61"/>
      <c r="AM40" s="1" t="s">
        <v>106</v>
      </c>
    </row>
    <row r="42" spans="3:39" ht="14.25">
      <c r="C42" s="21" t="s">
        <v>82</v>
      </c>
      <c r="D42" s="22"/>
      <c r="E42" s="22"/>
      <c r="F42" s="93">
        <v>9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43</v>
      </c>
      <c r="R42" s="93"/>
      <c r="S42" s="93"/>
      <c r="T42" s="93"/>
      <c r="U42" s="22" t="s">
        <v>2</v>
      </c>
      <c r="V42" s="22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2"/>
  <sheetViews>
    <sheetView tabSelected="1" workbookViewId="0">
      <selection activeCell="B1" sqref="B1:AP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5" customWidth="1"/>
    <col min="45" max="47" width="8.75" style="1" customWidth="1"/>
    <col min="48" max="16384" width="9" style="1"/>
  </cols>
  <sheetData>
    <row r="1" spans="2:44" ht="21" customHeight="1">
      <c r="B1" s="91" t="s">
        <v>67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</row>
    <row r="2" spans="2:44" ht="18.75" customHeight="1">
      <c r="AP2" s="2" t="s">
        <v>0</v>
      </c>
    </row>
    <row r="3" spans="2:44" ht="18.75" customHeight="1">
      <c r="B3" s="92" t="s">
        <v>64</v>
      </c>
      <c r="C3" s="92"/>
      <c r="D3" s="92"/>
      <c r="E3" s="92"/>
      <c r="F3" s="92"/>
      <c r="G3" s="56"/>
      <c r="H3" s="56"/>
      <c r="I3" s="60" t="s">
        <v>1</v>
      </c>
      <c r="J3" s="60"/>
      <c r="K3" s="60"/>
      <c r="L3" s="60">
        <v>13438</v>
      </c>
      <c r="M3" s="60"/>
      <c r="N3" s="60"/>
      <c r="O3" s="85" t="s">
        <v>2</v>
      </c>
      <c r="P3" s="85"/>
      <c r="Q3" s="85" t="s">
        <v>3</v>
      </c>
      <c r="R3" s="85"/>
      <c r="S3" s="60">
        <v>15206</v>
      </c>
      <c r="T3" s="60"/>
      <c r="U3" s="60"/>
      <c r="V3" s="60"/>
      <c r="W3" s="85" t="s">
        <v>2</v>
      </c>
      <c r="X3" s="85"/>
      <c r="Y3" s="55" t="s">
        <v>4</v>
      </c>
      <c r="Z3" s="60">
        <v>28644</v>
      </c>
      <c r="AA3" s="60"/>
      <c r="AB3" s="60"/>
      <c r="AC3" s="60"/>
      <c r="AD3" s="85" t="s">
        <v>2</v>
      </c>
      <c r="AE3" s="85"/>
      <c r="AF3" s="4"/>
    </row>
    <row r="4" spans="2:44" ht="18.75" customHeight="1">
      <c r="D4" s="55"/>
      <c r="H4" s="7"/>
      <c r="I4" s="60" t="s">
        <v>62</v>
      </c>
      <c r="J4" s="60"/>
      <c r="K4" s="60"/>
      <c r="L4" s="60">
        <v>11525</v>
      </c>
      <c r="M4" s="60"/>
      <c r="N4" s="60"/>
      <c r="O4" s="57"/>
      <c r="P4" s="57"/>
      <c r="Q4" s="85" t="s">
        <v>63</v>
      </c>
      <c r="R4" s="85"/>
      <c r="S4" s="85"/>
      <c r="T4" s="86">
        <v>118.3</v>
      </c>
      <c r="U4" s="86"/>
      <c r="V4" s="86"/>
      <c r="W4" s="86"/>
      <c r="X4" s="57" t="s">
        <v>110</v>
      </c>
      <c r="Y4" s="57"/>
      <c r="Z4" s="57"/>
      <c r="AF4" s="4"/>
      <c r="AH4" s="55"/>
      <c r="AK4" s="56"/>
      <c r="AL4" s="55"/>
      <c r="AM4" s="57"/>
      <c r="AP4" s="56"/>
    </row>
    <row r="5" spans="2:44" ht="18.75" customHeight="1">
      <c r="Z5" s="55"/>
      <c r="AA5" s="55"/>
      <c r="AB5" s="55"/>
      <c r="AC5" s="55"/>
      <c r="AD5" s="60" t="s">
        <v>109</v>
      </c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2:44" ht="6.75" customHeight="1"/>
    <row r="7" spans="2:44" s="3" customFormat="1" ht="22.5" customHeight="1">
      <c r="B7" s="87" t="s">
        <v>5</v>
      </c>
      <c r="C7" s="88"/>
      <c r="D7" s="88"/>
      <c r="E7" s="89"/>
      <c r="F7" s="87" t="s">
        <v>6</v>
      </c>
      <c r="G7" s="88"/>
      <c r="H7" s="89"/>
      <c r="I7" s="87" t="s">
        <v>1</v>
      </c>
      <c r="J7" s="88"/>
      <c r="K7" s="89"/>
      <c r="L7" s="87" t="s">
        <v>3</v>
      </c>
      <c r="M7" s="88"/>
      <c r="N7" s="89"/>
      <c r="O7" s="87" t="s">
        <v>4</v>
      </c>
      <c r="P7" s="88"/>
      <c r="Q7" s="88"/>
      <c r="R7" s="89"/>
      <c r="S7" s="87" t="s">
        <v>5</v>
      </c>
      <c r="T7" s="88"/>
      <c r="U7" s="88"/>
      <c r="V7" s="88"/>
      <c r="W7" s="88"/>
      <c r="X7" s="88"/>
      <c r="Y7" s="88"/>
      <c r="Z7" s="89"/>
      <c r="AA7" s="87" t="s">
        <v>6</v>
      </c>
      <c r="AB7" s="88"/>
      <c r="AC7" s="88"/>
      <c r="AD7" s="89"/>
      <c r="AE7" s="87" t="s">
        <v>1</v>
      </c>
      <c r="AF7" s="88"/>
      <c r="AG7" s="88"/>
      <c r="AH7" s="89"/>
      <c r="AI7" s="87" t="s">
        <v>3</v>
      </c>
      <c r="AJ7" s="88"/>
      <c r="AK7" s="88"/>
      <c r="AL7" s="89"/>
      <c r="AM7" s="90" t="s">
        <v>4</v>
      </c>
      <c r="AN7" s="90"/>
      <c r="AO7" s="90"/>
      <c r="AP7" s="90"/>
    </row>
    <row r="8" spans="2:44" s="4" customFormat="1" ht="22.5" customHeight="1">
      <c r="B8" s="70" t="s">
        <v>7</v>
      </c>
      <c r="C8" s="71"/>
      <c r="D8" s="71"/>
      <c r="E8" s="72"/>
      <c r="F8" s="79">
        <v>1721</v>
      </c>
      <c r="G8" s="80"/>
      <c r="H8" s="81"/>
      <c r="I8" s="79">
        <v>1855</v>
      </c>
      <c r="J8" s="80"/>
      <c r="K8" s="81"/>
      <c r="L8" s="79">
        <v>2066</v>
      </c>
      <c r="M8" s="80"/>
      <c r="N8" s="81"/>
      <c r="O8" s="79">
        <f>I8+L8</f>
        <v>3921</v>
      </c>
      <c r="P8" s="80"/>
      <c r="Q8" s="80"/>
      <c r="R8" s="81"/>
      <c r="S8" s="82" t="s">
        <v>8</v>
      </c>
      <c r="T8" s="83"/>
      <c r="U8" s="83"/>
      <c r="V8" s="83"/>
      <c r="W8" s="83"/>
      <c r="X8" s="83"/>
      <c r="Y8" s="83"/>
      <c r="Z8" s="84"/>
      <c r="AA8" s="79">
        <v>489</v>
      </c>
      <c r="AB8" s="80"/>
      <c r="AC8" s="80"/>
      <c r="AD8" s="80"/>
      <c r="AE8" s="79">
        <v>556</v>
      </c>
      <c r="AF8" s="80"/>
      <c r="AG8" s="80"/>
      <c r="AH8" s="81"/>
      <c r="AI8" s="80">
        <v>606</v>
      </c>
      <c r="AJ8" s="80"/>
      <c r="AK8" s="80"/>
      <c r="AL8" s="81"/>
      <c r="AM8" s="78">
        <f>AE8+AI8</f>
        <v>1162</v>
      </c>
      <c r="AN8" s="78"/>
      <c r="AO8" s="78"/>
      <c r="AP8" s="78"/>
      <c r="AR8" s="3"/>
    </row>
    <row r="9" spans="2:44" s="4" customFormat="1" ht="22.5" customHeight="1">
      <c r="B9" s="70" t="s">
        <v>9</v>
      </c>
      <c r="C9" s="71"/>
      <c r="D9" s="71"/>
      <c r="E9" s="72"/>
      <c r="F9" s="73">
        <v>96</v>
      </c>
      <c r="G9" s="74"/>
      <c r="H9" s="75"/>
      <c r="I9" s="73">
        <v>87</v>
      </c>
      <c r="J9" s="74"/>
      <c r="K9" s="75"/>
      <c r="L9" s="73">
        <v>75</v>
      </c>
      <c r="M9" s="74"/>
      <c r="N9" s="75"/>
      <c r="O9" s="73">
        <f>I9+L9</f>
        <v>162</v>
      </c>
      <c r="P9" s="74"/>
      <c r="Q9" s="74"/>
      <c r="R9" s="75"/>
      <c r="S9" s="70" t="s">
        <v>10</v>
      </c>
      <c r="T9" s="71"/>
      <c r="U9" s="71"/>
      <c r="V9" s="71"/>
      <c r="W9" s="71"/>
      <c r="X9" s="71"/>
      <c r="Y9" s="71"/>
      <c r="Z9" s="72"/>
      <c r="AA9" s="73">
        <v>62</v>
      </c>
      <c r="AB9" s="74"/>
      <c r="AC9" s="74"/>
      <c r="AD9" s="75"/>
      <c r="AE9" s="73">
        <v>65</v>
      </c>
      <c r="AF9" s="74"/>
      <c r="AG9" s="74"/>
      <c r="AH9" s="75"/>
      <c r="AI9" s="74">
        <v>74</v>
      </c>
      <c r="AJ9" s="74"/>
      <c r="AK9" s="74"/>
      <c r="AL9" s="75"/>
      <c r="AM9" s="69">
        <f>AE9+AI9</f>
        <v>139</v>
      </c>
      <c r="AN9" s="69"/>
      <c r="AO9" s="69"/>
      <c r="AP9" s="69"/>
      <c r="AR9" s="3"/>
    </row>
    <row r="10" spans="2:44" s="4" customFormat="1" ht="22.5" customHeight="1">
      <c r="B10" s="70" t="s">
        <v>11</v>
      </c>
      <c r="C10" s="71"/>
      <c r="D10" s="71"/>
      <c r="E10" s="72"/>
      <c r="F10" s="73">
        <v>230</v>
      </c>
      <c r="G10" s="74"/>
      <c r="H10" s="75"/>
      <c r="I10" s="73">
        <v>214</v>
      </c>
      <c r="J10" s="74"/>
      <c r="K10" s="75"/>
      <c r="L10" s="73">
        <v>239</v>
      </c>
      <c r="M10" s="74"/>
      <c r="N10" s="75"/>
      <c r="O10" s="73">
        <f>I10+L10</f>
        <v>453</v>
      </c>
      <c r="P10" s="74"/>
      <c r="Q10" s="74"/>
      <c r="R10" s="75"/>
      <c r="S10" s="70" t="s">
        <v>12</v>
      </c>
      <c r="T10" s="71"/>
      <c r="U10" s="71"/>
      <c r="V10" s="71"/>
      <c r="W10" s="71"/>
      <c r="X10" s="71"/>
      <c r="Y10" s="71"/>
      <c r="Z10" s="72"/>
      <c r="AA10" s="73">
        <v>290</v>
      </c>
      <c r="AB10" s="74"/>
      <c r="AC10" s="74"/>
      <c r="AD10" s="75"/>
      <c r="AE10" s="73">
        <v>313</v>
      </c>
      <c r="AF10" s="74"/>
      <c r="AG10" s="74"/>
      <c r="AH10" s="75"/>
      <c r="AI10" s="74">
        <v>337</v>
      </c>
      <c r="AJ10" s="74"/>
      <c r="AK10" s="74"/>
      <c r="AL10" s="75"/>
      <c r="AM10" s="69">
        <f>AE10+AI10</f>
        <v>650</v>
      </c>
      <c r="AN10" s="69"/>
      <c r="AO10" s="69"/>
      <c r="AP10" s="69"/>
      <c r="AR10" s="3"/>
    </row>
    <row r="11" spans="2:44" s="4" customFormat="1" ht="22.5" customHeight="1">
      <c r="B11" s="70" t="s">
        <v>13</v>
      </c>
      <c r="C11" s="71"/>
      <c r="D11" s="71"/>
      <c r="E11" s="72"/>
      <c r="F11" s="73">
        <v>109</v>
      </c>
      <c r="G11" s="74"/>
      <c r="H11" s="75"/>
      <c r="I11" s="73">
        <v>106</v>
      </c>
      <c r="J11" s="74"/>
      <c r="K11" s="75"/>
      <c r="L11" s="73">
        <v>123</v>
      </c>
      <c r="M11" s="74"/>
      <c r="N11" s="75"/>
      <c r="O11" s="73">
        <f>I11+L11</f>
        <v>229</v>
      </c>
      <c r="P11" s="74"/>
      <c r="Q11" s="74"/>
      <c r="R11" s="75"/>
      <c r="S11" s="70" t="s">
        <v>14</v>
      </c>
      <c r="T11" s="71"/>
      <c r="U11" s="71"/>
      <c r="V11" s="71"/>
      <c r="W11" s="71"/>
      <c r="X11" s="71"/>
      <c r="Y11" s="71"/>
      <c r="Z11" s="72"/>
      <c r="AA11" s="73">
        <v>434</v>
      </c>
      <c r="AB11" s="74"/>
      <c r="AC11" s="74"/>
      <c r="AD11" s="75"/>
      <c r="AE11" s="73">
        <v>478</v>
      </c>
      <c r="AF11" s="74"/>
      <c r="AG11" s="74"/>
      <c r="AH11" s="75"/>
      <c r="AI11" s="74">
        <v>550</v>
      </c>
      <c r="AJ11" s="74"/>
      <c r="AK11" s="74"/>
      <c r="AL11" s="75"/>
      <c r="AM11" s="69">
        <f>AE11+AI11</f>
        <v>1028</v>
      </c>
      <c r="AN11" s="69"/>
      <c r="AO11" s="69"/>
      <c r="AP11" s="69"/>
      <c r="AR11" s="3"/>
    </row>
    <row r="12" spans="2:44" s="4" customFormat="1" ht="22.5" customHeight="1">
      <c r="B12" s="70" t="s">
        <v>15</v>
      </c>
      <c r="C12" s="71"/>
      <c r="D12" s="71"/>
      <c r="E12" s="72"/>
      <c r="F12" s="73">
        <v>144</v>
      </c>
      <c r="G12" s="74"/>
      <c r="H12" s="75"/>
      <c r="I12" s="73">
        <v>155</v>
      </c>
      <c r="J12" s="74"/>
      <c r="K12" s="75"/>
      <c r="L12" s="73">
        <v>159</v>
      </c>
      <c r="M12" s="74"/>
      <c r="N12" s="75"/>
      <c r="O12" s="73">
        <f>I12+L12</f>
        <v>314</v>
      </c>
      <c r="P12" s="74"/>
      <c r="Q12" s="74"/>
      <c r="R12" s="75"/>
      <c r="S12" s="70" t="s">
        <v>16</v>
      </c>
      <c r="T12" s="71"/>
      <c r="U12" s="71"/>
      <c r="V12" s="71"/>
      <c r="W12" s="71"/>
      <c r="X12" s="71"/>
      <c r="Y12" s="71"/>
      <c r="Z12" s="72"/>
      <c r="AA12" s="73">
        <v>176</v>
      </c>
      <c r="AB12" s="74"/>
      <c r="AC12" s="74"/>
      <c r="AD12" s="75"/>
      <c r="AE12" s="73">
        <v>185</v>
      </c>
      <c r="AF12" s="74"/>
      <c r="AG12" s="74"/>
      <c r="AH12" s="75"/>
      <c r="AI12" s="74">
        <v>204</v>
      </c>
      <c r="AJ12" s="74"/>
      <c r="AK12" s="74"/>
      <c r="AL12" s="75"/>
      <c r="AM12" s="69">
        <f>AE12+AI12</f>
        <v>389</v>
      </c>
      <c r="AN12" s="69"/>
      <c r="AO12" s="69"/>
      <c r="AP12" s="69"/>
      <c r="AR12" s="3"/>
    </row>
    <row r="13" spans="2:44" s="4" customFormat="1" ht="22.5" customHeight="1">
      <c r="B13" s="70" t="s">
        <v>17</v>
      </c>
      <c r="C13" s="71"/>
      <c r="D13" s="71"/>
      <c r="E13" s="72"/>
      <c r="F13" s="73">
        <v>83</v>
      </c>
      <c r="G13" s="74"/>
      <c r="H13" s="75"/>
      <c r="I13" s="73">
        <v>82</v>
      </c>
      <c r="J13" s="74"/>
      <c r="K13" s="75"/>
      <c r="L13" s="73">
        <v>86</v>
      </c>
      <c r="M13" s="74"/>
      <c r="N13" s="75"/>
      <c r="O13" s="73">
        <f>I13+L13</f>
        <v>168</v>
      </c>
      <c r="P13" s="74"/>
      <c r="Q13" s="74"/>
      <c r="R13" s="75"/>
      <c r="S13" s="70" t="s">
        <v>18</v>
      </c>
      <c r="T13" s="71"/>
      <c r="U13" s="71"/>
      <c r="V13" s="71"/>
      <c r="W13" s="71"/>
      <c r="X13" s="71"/>
      <c r="Y13" s="71"/>
      <c r="Z13" s="72"/>
      <c r="AA13" s="73">
        <v>137</v>
      </c>
      <c r="AB13" s="74"/>
      <c r="AC13" s="74"/>
      <c r="AD13" s="75"/>
      <c r="AE13" s="73">
        <v>141</v>
      </c>
      <c r="AF13" s="74"/>
      <c r="AG13" s="74"/>
      <c r="AH13" s="75"/>
      <c r="AI13" s="74">
        <v>144</v>
      </c>
      <c r="AJ13" s="74"/>
      <c r="AK13" s="74"/>
      <c r="AL13" s="75"/>
      <c r="AM13" s="69">
        <f>AE13+AI13</f>
        <v>285</v>
      </c>
      <c r="AN13" s="69"/>
      <c r="AO13" s="69"/>
      <c r="AP13" s="69"/>
      <c r="AR13" s="3"/>
    </row>
    <row r="14" spans="2:44" s="4" customFormat="1" ht="22.5" customHeight="1">
      <c r="B14" s="70" t="s">
        <v>19</v>
      </c>
      <c r="C14" s="71"/>
      <c r="D14" s="71"/>
      <c r="E14" s="72"/>
      <c r="F14" s="73">
        <v>8</v>
      </c>
      <c r="G14" s="74"/>
      <c r="H14" s="75"/>
      <c r="I14" s="73">
        <v>7</v>
      </c>
      <c r="J14" s="74"/>
      <c r="K14" s="75"/>
      <c r="L14" s="73">
        <v>6</v>
      </c>
      <c r="M14" s="74"/>
      <c r="N14" s="75"/>
      <c r="O14" s="73">
        <f>I14+L14</f>
        <v>13</v>
      </c>
      <c r="P14" s="74"/>
      <c r="Q14" s="74"/>
      <c r="R14" s="75"/>
      <c r="S14" s="70" t="s">
        <v>20</v>
      </c>
      <c r="T14" s="71"/>
      <c r="U14" s="71"/>
      <c r="V14" s="71"/>
      <c r="W14" s="71"/>
      <c r="X14" s="71"/>
      <c r="Y14" s="71"/>
      <c r="Z14" s="72"/>
      <c r="AA14" s="73">
        <v>1449</v>
      </c>
      <c r="AB14" s="74"/>
      <c r="AC14" s="74"/>
      <c r="AD14" s="75"/>
      <c r="AE14" s="73">
        <v>1462</v>
      </c>
      <c r="AF14" s="74"/>
      <c r="AG14" s="74"/>
      <c r="AH14" s="75"/>
      <c r="AI14" s="74">
        <v>1629</v>
      </c>
      <c r="AJ14" s="74"/>
      <c r="AK14" s="74"/>
      <c r="AL14" s="75"/>
      <c r="AM14" s="69">
        <f>AE14+AI14</f>
        <v>3091</v>
      </c>
      <c r="AN14" s="69"/>
      <c r="AO14" s="69"/>
      <c r="AP14" s="69"/>
      <c r="AR14" s="3"/>
    </row>
    <row r="15" spans="2:44" s="4" customFormat="1" ht="22.5" customHeight="1">
      <c r="B15" s="70" t="s">
        <v>21</v>
      </c>
      <c r="C15" s="71"/>
      <c r="D15" s="71"/>
      <c r="E15" s="72"/>
      <c r="F15" s="73">
        <v>245</v>
      </c>
      <c r="G15" s="74"/>
      <c r="H15" s="75"/>
      <c r="I15" s="73">
        <v>254</v>
      </c>
      <c r="J15" s="74"/>
      <c r="K15" s="75"/>
      <c r="L15" s="73">
        <v>297</v>
      </c>
      <c r="M15" s="74"/>
      <c r="N15" s="75"/>
      <c r="O15" s="73">
        <f>I15+L15</f>
        <v>551</v>
      </c>
      <c r="P15" s="74"/>
      <c r="Q15" s="74"/>
      <c r="R15" s="75"/>
      <c r="S15" s="70" t="s">
        <v>22</v>
      </c>
      <c r="T15" s="71"/>
      <c r="U15" s="71"/>
      <c r="V15" s="71"/>
      <c r="W15" s="71"/>
      <c r="X15" s="71"/>
      <c r="Y15" s="71"/>
      <c r="Z15" s="72"/>
      <c r="AA15" s="73">
        <v>7</v>
      </c>
      <c r="AB15" s="74"/>
      <c r="AC15" s="74"/>
      <c r="AD15" s="75"/>
      <c r="AE15" s="73">
        <v>5</v>
      </c>
      <c r="AF15" s="74"/>
      <c r="AG15" s="74"/>
      <c r="AH15" s="75"/>
      <c r="AI15" s="74">
        <v>8</v>
      </c>
      <c r="AJ15" s="74"/>
      <c r="AK15" s="74"/>
      <c r="AL15" s="75"/>
      <c r="AM15" s="69">
        <f>AE15+AI15</f>
        <v>13</v>
      </c>
      <c r="AN15" s="69"/>
      <c r="AO15" s="69"/>
      <c r="AP15" s="69"/>
      <c r="AR15" s="3"/>
    </row>
    <row r="16" spans="2:44" s="4" customFormat="1" ht="22.5" customHeight="1">
      <c r="B16" s="70" t="s">
        <v>23</v>
      </c>
      <c r="C16" s="71"/>
      <c r="D16" s="71"/>
      <c r="E16" s="72"/>
      <c r="F16" s="73">
        <v>241</v>
      </c>
      <c r="G16" s="74"/>
      <c r="H16" s="75"/>
      <c r="I16" s="73">
        <v>233</v>
      </c>
      <c r="J16" s="74"/>
      <c r="K16" s="75"/>
      <c r="L16" s="73">
        <v>260</v>
      </c>
      <c r="M16" s="74"/>
      <c r="N16" s="75"/>
      <c r="O16" s="73">
        <f>I16+L16</f>
        <v>493</v>
      </c>
      <c r="P16" s="74"/>
      <c r="Q16" s="74"/>
      <c r="R16" s="75"/>
      <c r="S16" s="70" t="s">
        <v>24</v>
      </c>
      <c r="T16" s="71"/>
      <c r="U16" s="71"/>
      <c r="V16" s="71"/>
      <c r="W16" s="71"/>
      <c r="X16" s="71"/>
      <c r="Y16" s="71"/>
      <c r="Z16" s="72"/>
      <c r="AA16" s="73">
        <v>60</v>
      </c>
      <c r="AB16" s="74"/>
      <c r="AC16" s="74"/>
      <c r="AD16" s="75"/>
      <c r="AE16" s="73">
        <v>48</v>
      </c>
      <c r="AF16" s="74"/>
      <c r="AG16" s="74"/>
      <c r="AH16" s="75"/>
      <c r="AI16" s="74">
        <v>61</v>
      </c>
      <c r="AJ16" s="74"/>
      <c r="AK16" s="74"/>
      <c r="AL16" s="75"/>
      <c r="AM16" s="69">
        <f>AE16+AI16</f>
        <v>109</v>
      </c>
      <c r="AN16" s="69"/>
      <c r="AO16" s="69"/>
      <c r="AP16" s="69"/>
      <c r="AR16" s="3"/>
    </row>
    <row r="17" spans="2:47" s="4" customFormat="1" ht="22.5" customHeight="1">
      <c r="B17" s="70" t="s">
        <v>25</v>
      </c>
      <c r="C17" s="71"/>
      <c r="D17" s="71"/>
      <c r="E17" s="72"/>
      <c r="F17" s="73">
        <v>104</v>
      </c>
      <c r="G17" s="74"/>
      <c r="H17" s="75"/>
      <c r="I17" s="73">
        <v>145</v>
      </c>
      <c r="J17" s="74"/>
      <c r="K17" s="75"/>
      <c r="L17" s="73">
        <v>177</v>
      </c>
      <c r="M17" s="74"/>
      <c r="N17" s="75"/>
      <c r="O17" s="73">
        <f>I17+L17</f>
        <v>322</v>
      </c>
      <c r="P17" s="74"/>
      <c r="Q17" s="74"/>
      <c r="R17" s="75"/>
      <c r="S17" s="70" t="s">
        <v>26</v>
      </c>
      <c r="T17" s="71"/>
      <c r="U17" s="71"/>
      <c r="V17" s="71"/>
      <c r="W17" s="71"/>
      <c r="X17" s="71"/>
      <c r="Y17" s="71"/>
      <c r="Z17" s="72"/>
      <c r="AA17" s="73">
        <v>280</v>
      </c>
      <c r="AB17" s="74"/>
      <c r="AC17" s="74"/>
      <c r="AD17" s="75"/>
      <c r="AE17" s="73">
        <v>238</v>
      </c>
      <c r="AF17" s="74"/>
      <c r="AG17" s="74"/>
      <c r="AH17" s="75"/>
      <c r="AI17" s="74">
        <v>301</v>
      </c>
      <c r="AJ17" s="74"/>
      <c r="AK17" s="74"/>
      <c r="AL17" s="75"/>
      <c r="AM17" s="69">
        <f>AE17+AI17</f>
        <v>539</v>
      </c>
      <c r="AN17" s="69"/>
      <c r="AO17" s="69"/>
      <c r="AP17" s="69"/>
      <c r="AR17" s="3"/>
    </row>
    <row r="18" spans="2:47" s="4" customFormat="1" ht="22.5" customHeight="1">
      <c r="B18" s="70" t="s">
        <v>27</v>
      </c>
      <c r="C18" s="71"/>
      <c r="D18" s="71"/>
      <c r="E18" s="72"/>
      <c r="F18" s="73">
        <v>150</v>
      </c>
      <c r="G18" s="74"/>
      <c r="H18" s="75"/>
      <c r="I18" s="73">
        <v>180</v>
      </c>
      <c r="J18" s="74"/>
      <c r="K18" s="75"/>
      <c r="L18" s="73">
        <v>204</v>
      </c>
      <c r="M18" s="74"/>
      <c r="N18" s="75"/>
      <c r="O18" s="73">
        <f>I18+L18</f>
        <v>384</v>
      </c>
      <c r="P18" s="74"/>
      <c r="Q18" s="74"/>
      <c r="R18" s="75"/>
      <c r="S18" s="70" t="s">
        <v>28</v>
      </c>
      <c r="T18" s="71"/>
      <c r="U18" s="71"/>
      <c r="V18" s="71"/>
      <c r="W18" s="71"/>
      <c r="X18" s="71"/>
      <c r="Y18" s="71"/>
      <c r="Z18" s="72"/>
      <c r="AA18" s="73">
        <v>253</v>
      </c>
      <c r="AB18" s="74"/>
      <c r="AC18" s="74"/>
      <c r="AD18" s="75"/>
      <c r="AE18" s="73">
        <v>202</v>
      </c>
      <c r="AF18" s="74"/>
      <c r="AG18" s="74"/>
      <c r="AH18" s="75"/>
      <c r="AI18" s="74">
        <v>222</v>
      </c>
      <c r="AJ18" s="74"/>
      <c r="AK18" s="74"/>
      <c r="AL18" s="75"/>
      <c r="AM18" s="69">
        <f>AE18+AI18</f>
        <v>424</v>
      </c>
      <c r="AN18" s="69"/>
      <c r="AO18" s="69"/>
      <c r="AP18" s="69"/>
      <c r="AR18" s="3"/>
    </row>
    <row r="19" spans="2:47" s="4" customFormat="1" ht="22.5" customHeight="1">
      <c r="B19" s="70" t="s">
        <v>29</v>
      </c>
      <c r="C19" s="71"/>
      <c r="D19" s="71"/>
      <c r="E19" s="72"/>
      <c r="F19" s="73">
        <v>169</v>
      </c>
      <c r="G19" s="74"/>
      <c r="H19" s="75"/>
      <c r="I19" s="73">
        <v>155</v>
      </c>
      <c r="J19" s="74"/>
      <c r="K19" s="75"/>
      <c r="L19" s="73">
        <v>180</v>
      </c>
      <c r="M19" s="74"/>
      <c r="N19" s="75"/>
      <c r="O19" s="73">
        <f>I19+L19</f>
        <v>335</v>
      </c>
      <c r="P19" s="74"/>
      <c r="Q19" s="74"/>
      <c r="R19" s="75"/>
      <c r="S19" s="70" t="s">
        <v>30</v>
      </c>
      <c r="T19" s="71"/>
      <c r="U19" s="71"/>
      <c r="V19" s="71"/>
      <c r="W19" s="71"/>
      <c r="X19" s="71"/>
      <c r="Y19" s="71"/>
      <c r="Z19" s="72"/>
      <c r="AA19" s="73">
        <v>77</v>
      </c>
      <c r="AB19" s="74"/>
      <c r="AC19" s="74"/>
      <c r="AD19" s="75"/>
      <c r="AE19" s="73">
        <v>58</v>
      </c>
      <c r="AF19" s="74"/>
      <c r="AG19" s="74"/>
      <c r="AH19" s="75"/>
      <c r="AI19" s="74">
        <v>73</v>
      </c>
      <c r="AJ19" s="74"/>
      <c r="AK19" s="74"/>
      <c r="AL19" s="75"/>
      <c r="AM19" s="69">
        <f>AE19+AI19</f>
        <v>131</v>
      </c>
      <c r="AN19" s="69"/>
      <c r="AO19" s="69"/>
      <c r="AP19" s="69"/>
      <c r="AR19" s="3"/>
    </row>
    <row r="20" spans="2:47" s="4" customFormat="1" ht="22.5" customHeight="1">
      <c r="B20" s="70" t="s">
        <v>31</v>
      </c>
      <c r="C20" s="71"/>
      <c r="D20" s="71"/>
      <c r="E20" s="72"/>
      <c r="F20" s="73">
        <v>82</v>
      </c>
      <c r="G20" s="74"/>
      <c r="H20" s="75"/>
      <c r="I20" s="73">
        <v>79</v>
      </c>
      <c r="J20" s="74"/>
      <c r="K20" s="75"/>
      <c r="L20" s="73">
        <v>81</v>
      </c>
      <c r="M20" s="74"/>
      <c r="N20" s="75"/>
      <c r="O20" s="73">
        <f>I20+L20</f>
        <v>160</v>
      </c>
      <c r="P20" s="74"/>
      <c r="Q20" s="74"/>
      <c r="R20" s="75"/>
      <c r="S20" s="70" t="s">
        <v>32</v>
      </c>
      <c r="T20" s="71"/>
      <c r="U20" s="71"/>
      <c r="V20" s="71"/>
      <c r="W20" s="71"/>
      <c r="X20" s="71"/>
      <c r="Y20" s="71"/>
      <c r="Z20" s="72"/>
      <c r="AA20" s="73">
        <v>124</v>
      </c>
      <c r="AB20" s="74"/>
      <c r="AC20" s="74"/>
      <c r="AD20" s="75"/>
      <c r="AE20" s="73">
        <v>109</v>
      </c>
      <c r="AF20" s="74"/>
      <c r="AG20" s="74"/>
      <c r="AH20" s="75"/>
      <c r="AI20" s="74">
        <v>141</v>
      </c>
      <c r="AJ20" s="74"/>
      <c r="AK20" s="74"/>
      <c r="AL20" s="75"/>
      <c r="AM20" s="69">
        <f>AE20+AI20</f>
        <v>250</v>
      </c>
      <c r="AN20" s="69"/>
      <c r="AO20" s="69"/>
      <c r="AP20" s="69"/>
      <c r="AR20" s="3"/>
    </row>
    <row r="21" spans="2:47" s="4" customFormat="1" ht="22.5" customHeight="1">
      <c r="B21" s="70" t="s">
        <v>33</v>
      </c>
      <c r="C21" s="71"/>
      <c r="D21" s="71"/>
      <c r="E21" s="72"/>
      <c r="F21" s="73">
        <v>71</v>
      </c>
      <c r="G21" s="74"/>
      <c r="H21" s="75"/>
      <c r="I21" s="73">
        <v>48</v>
      </c>
      <c r="J21" s="74"/>
      <c r="K21" s="75"/>
      <c r="L21" s="73">
        <v>68</v>
      </c>
      <c r="M21" s="74"/>
      <c r="N21" s="75"/>
      <c r="O21" s="73">
        <f>I21+L21</f>
        <v>116</v>
      </c>
      <c r="P21" s="74"/>
      <c r="Q21" s="74"/>
      <c r="R21" s="75"/>
      <c r="S21" s="70" t="s">
        <v>34</v>
      </c>
      <c r="T21" s="71"/>
      <c r="U21" s="71"/>
      <c r="V21" s="71"/>
      <c r="W21" s="71"/>
      <c r="X21" s="71"/>
      <c r="Y21" s="71"/>
      <c r="Z21" s="72"/>
      <c r="AA21" s="73">
        <v>133</v>
      </c>
      <c r="AB21" s="74"/>
      <c r="AC21" s="74"/>
      <c r="AD21" s="75"/>
      <c r="AE21" s="73">
        <v>124</v>
      </c>
      <c r="AF21" s="74"/>
      <c r="AG21" s="74"/>
      <c r="AH21" s="75"/>
      <c r="AI21" s="74">
        <v>145</v>
      </c>
      <c r="AJ21" s="74"/>
      <c r="AK21" s="74"/>
      <c r="AL21" s="75"/>
      <c r="AM21" s="69">
        <f>AE21+AI21</f>
        <v>269</v>
      </c>
      <c r="AN21" s="69"/>
      <c r="AO21" s="69"/>
      <c r="AP21" s="69"/>
      <c r="AR21" s="3"/>
    </row>
    <row r="22" spans="2:47" s="4" customFormat="1" ht="22.5" customHeight="1">
      <c r="B22" s="70" t="s">
        <v>35</v>
      </c>
      <c r="C22" s="71"/>
      <c r="D22" s="71"/>
      <c r="E22" s="72"/>
      <c r="F22" s="73">
        <v>43</v>
      </c>
      <c r="G22" s="74"/>
      <c r="H22" s="75"/>
      <c r="I22" s="73">
        <v>41</v>
      </c>
      <c r="J22" s="74"/>
      <c r="K22" s="75"/>
      <c r="L22" s="73">
        <v>42</v>
      </c>
      <c r="M22" s="74"/>
      <c r="N22" s="75"/>
      <c r="O22" s="73">
        <f>I22+L22</f>
        <v>83</v>
      </c>
      <c r="P22" s="74"/>
      <c r="Q22" s="74"/>
      <c r="R22" s="75"/>
      <c r="S22" s="70" t="s">
        <v>36</v>
      </c>
      <c r="T22" s="71"/>
      <c r="U22" s="71"/>
      <c r="V22" s="71"/>
      <c r="W22" s="71"/>
      <c r="X22" s="71"/>
      <c r="Y22" s="71"/>
      <c r="Z22" s="72"/>
      <c r="AA22" s="73">
        <v>251</v>
      </c>
      <c r="AB22" s="74"/>
      <c r="AC22" s="74"/>
      <c r="AD22" s="75"/>
      <c r="AE22" s="73">
        <v>266</v>
      </c>
      <c r="AF22" s="74"/>
      <c r="AG22" s="74"/>
      <c r="AH22" s="75"/>
      <c r="AI22" s="74">
        <v>319</v>
      </c>
      <c r="AJ22" s="74"/>
      <c r="AK22" s="74"/>
      <c r="AL22" s="75"/>
      <c r="AM22" s="69">
        <f>AE22+AI22</f>
        <v>585</v>
      </c>
      <c r="AN22" s="69"/>
      <c r="AO22" s="69"/>
      <c r="AP22" s="69"/>
      <c r="AR22" s="3"/>
    </row>
    <row r="23" spans="2:47" s="4" customFormat="1" ht="22.5" customHeight="1">
      <c r="B23" s="70" t="s">
        <v>37</v>
      </c>
      <c r="C23" s="71"/>
      <c r="D23" s="71"/>
      <c r="E23" s="72"/>
      <c r="F23" s="73">
        <v>196</v>
      </c>
      <c r="G23" s="74"/>
      <c r="H23" s="75"/>
      <c r="I23" s="73">
        <v>173</v>
      </c>
      <c r="J23" s="74"/>
      <c r="K23" s="75"/>
      <c r="L23" s="73">
        <v>193</v>
      </c>
      <c r="M23" s="74"/>
      <c r="N23" s="75"/>
      <c r="O23" s="73">
        <f>I23+L23</f>
        <v>366</v>
      </c>
      <c r="P23" s="74"/>
      <c r="Q23" s="74"/>
      <c r="R23" s="75"/>
      <c r="S23" s="70" t="s">
        <v>38</v>
      </c>
      <c r="T23" s="71"/>
      <c r="U23" s="71"/>
      <c r="V23" s="71"/>
      <c r="W23" s="71"/>
      <c r="X23" s="71"/>
      <c r="Y23" s="71"/>
      <c r="Z23" s="72"/>
      <c r="AA23" s="73">
        <v>30</v>
      </c>
      <c r="AB23" s="74"/>
      <c r="AC23" s="74"/>
      <c r="AD23" s="75"/>
      <c r="AE23" s="73">
        <v>22</v>
      </c>
      <c r="AF23" s="74"/>
      <c r="AG23" s="74"/>
      <c r="AH23" s="75"/>
      <c r="AI23" s="74">
        <v>19</v>
      </c>
      <c r="AJ23" s="74"/>
      <c r="AK23" s="74"/>
      <c r="AL23" s="75"/>
      <c r="AM23" s="69">
        <f>AE23+AI23</f>
        <v>41</v>
      </c>
      <c r="AN23" s="69"/>
      <c r="AO23" s="69"/>
      <c r="AP23" s="69"/>
      <c r="AR23" s="3"/>
    </row>
    <row r="24" spans="2:47" s="4" customFormat="1" ht="22.5" customHeight="1">
      <c r="B24" s="70" t="s">
        <v>39</v>
      </c>
      <c r="C24" s="71"/>
      <c r="D24" s="71"/>
      <c r="E24" s="72"/>
      <c r="F24" s="73">
        <v>241</v>
      </c>
      <c r="G24" s="74"/>
      <c r="H24" s="75"/>
      <c r="I24" s="73">
        <v>265</v>
      </c>
      <c r="J24" s="74"/>
      <c r="K24" s="75"/>
      <c r="L24" s="73">
        <v>260</v>
      </c>
      <c r="M24" s="74"/>
      <c r="N24" s="75"/>
      <c r="O24" s="73">
        <f>I24+L24</f>
        <v>525</v>
      </c>
      <c r="P24" s="74"/>
      <c r="Q24" s="74"/>
      <c r="R24" s="75"/>
      <c r="S24" s="70" t="s">
        <v>40</v>
      </c>
      <c r="T24" s="71"/>
      <c r="U24" s="71"/>
      <c r="V24" s="71"/>
      <c r="W24" s="71"/>
      <c r="X24" s="71"/>
      <c r="Y24" s="71"/>
      <c r="Z24" s="72"/>
      <c r="AA24" s="73">
        <v>160</v>
      </c>
      <c r="AB24" s="74"/>
      <c r="AC24" s="74"/>
      <c r="AD24" s="75"/>
      <c r="AE24" s="73">
        <v>151</v>
      </c>
      <c r="AF24" s="74"/>
      <c r="AG24" s="74"/>
      <c r="AH24" s="75"/>
      <c r="AI24" s="74">
        <v>157</v>
      </c>
      <c r="AJ24" s="74"/>
      <c r="AK24" s="74"/>
      <c r="AL24" s="75"/>
      <c r="AM24" s="69">
        <f>AE24+AI24</f>
        <v>308</v>
      </c>
      <c r="AN24" s="69"/>
      <c r="AO24" s="69"/>
      <c r="AP24" s="69"/>
      <c r="AR24" s="3"/>
    </row>
    <row r="25" spans="2:47" s="4" customFormat="1" ht="22.5" customHeight="1">
      <c r="B25" s="70" t="s">
        <v>41</v>
      </c>
      <c r="C25" s="71"/>
      <c r="D25" s="71"/>
      <c r="E25" s="72"/>
      <c r="F25" s="73">
        <v>203</v>
      </c>
      <c r="G25" s="74"/>
      <c r="H25" s="75"/>
      <c r="I25" s="73">
        <v>187</v>
      </c>
      <c r="J25" s="74"/>
      <c r="K25" s="75"/>
      <c r="L25" s="73">
        <v>218</v>
      </c>
      <c r="M25" s="74"/>
      <c r="N25" s="75"/>
      <c r="O25" s="73">
        <f>I25+L25</f>
        <v>405</v>
      </c>
      <c r="P25" s="74"/>
      <c r="Q25" s="74"/>
      <c r="R25" s="75"/>
      <c r="S25" s="70" t="s">
        <v>42</v>
      </c>
      <c r="T25" s="71"/>
      <c r="U25" s="71"/>
      <c r="V25" s="71"/>
      <c r="W25" s="71"/>
      <c r="X25" s="71"/>
      <c r="Y25" s="71"/>
      <c r="Z25" s="72"/>
      <c r="AA25" s="73">
        <v>243</v>
      </c>
      <c r="AB25" s="74"/>
      <c r="AC25" s="74"/>
      <c r="AD25" s="75"/>
      <c r="AE25" s="73">
        <v>200</v>
      </c>
      <c r="AF25" s="74"/>
      <c r="AG25" s="74"/>
      <c r="AH25" s="75"/>
      <c r="AI25" s="74">
        <v>214</v>
      </c>
      <c r="AJ25" s="74"/>
      <c r="AK25" s="74"/>
      <c r="AL25" s="75"/>
      <c r="AM25" s="69">
        <f>AE25+AI25</f>
        <v>414</v>
      </c>
      <c r="AN25" s="69"/>
      <c r="AO25" s="69"/>
      <c r="AP25" s="69"/>
      <c r="AR25" s="3"/>
    </row>
    <row r="26" spans="2:47" s="4" customFormat="1" ht="22.5" customHeight="1">
      <c r="B26" s="70" t="s">
        <v>43</v>
      </c>
      <c r="C26" s="71"/>
      <c r="D26" s="71"/>
      <c r="E26" s="72"/>
      <c r="F26" s="73">
        <v>171</v>
      </c>
      <c r="G26" s="74"/>
      <c r="H26" s="75"/>
      <c r="I26" s="73">
        <v>163</v>
      </c>
      <c r="J26" s="74"/>
      <c r="K26" s="75"/>
      <c r="L26" s="73">
        <v>199</v>
      </c>
      <c r="M26" s="74"/>
      <c r="N26" s="75"/>
      <c r="O26" s="73">
        <f>I26+L26</f>
        <v>362</v>
      </c>
      <c r="P26" s="74"/>
      <c r="Q26" s="74"/>
      <c r="R26" s="75"/>
      <c r="S26" s="70" t="s">
        <v>44</v>
      </c>
      <c r="T26" s="71"/>
      <c r="U26" s="71"/>
      <c r="V26" s="71"/>
      <c r="W26" s="71"/>
      <c r="X26" s="71"/>
      <c r="Y26" s="71"/>
      <c r="Z26" s="72"/>
      <c r="AA26" s="73">
        <v>161</v>
      </c>
      <c r="AB26" s="74"/>
      <c r="AC26" s="74"/>
      <c r="AD26" s="75"/>
      <c r="AE26" s="73">
        <v>152</v>
      </c>
      <c r="AF26" s="74"/>
      <c r="AG26" s="74"/>
      <c r="AH26" s="75"/>
      <c r="AI26" s="74">
        <v>166</v>
      </c>
      <c r="AJ26" s="74"/>
      <c r="AK26" s="74"/>
      <c r="AL26" s="75"/>
      <c r="AM26" s="69">
        <f>AE26+AI26</f>
        <v>318</v>
      </c>
      <c r="AN26" s="69"/>
      <c r="AO26" s="69"/>
      <c r="AP26" s="69"/>
      <c r="AR26" s="3"/>
    </row>
    <row r="27" spans="2:47" s="4" customFormat="1" ht="22.5" customHeight="1">
      <c r="B27" s="70" t="s">
        <v>45</v>
      </c>
      <c r="C27" s="71"/>
      <c r="D27" s="71"/>
      <c r="E27" s="72"/>
      <c r="F27" s="73">
        <v>148</v>
      </c>
      <c r="G27" s="74"/>
      <c r="H27" s="75"/>
      <c r="I27" s="73">
        <v>149</v>
      </c>
      <c r="J27" s="74"/>
      <c r="K27" s="75"/>
      <c r="L27" s="73">
        <v>172</v>
      </c>
      <c r="M27" s="74"/>
      <c r="N27" s="75"/>
      <c r="O27" s="73">
        <f>I27+L27</f>
        <v>321</v>
      </c>
      <c r="P27" s="74"/>
      <c r="Q27" s="74"/>
      <c r="R27" s="75"/>
      <c r="S27" s="70" t="s">
        <v>46</v>
      </c>
      <c r="T27" s="71"/>
      <c r="U27" s="71"/>
      <c r="V27" s="71"/>
      <c r="W27" s="71"/>
      <c r="X27" s="71"/>
      <c r="Y27" s="71"/>
      <c r="Z27" s="72"/>
      <c r="AA27" s="73">
        <v>200</v>
      </c>
      <c r="AB27" s="74"/>
      <c r="AC27" s="74"/>
      <c r="AD27" s="75"/>
      <c r="AE27" s="73">
        <v>178</v>
      </c>
      <c r="AF27" s="74"/>
      <c r="AG27" s="74"/>
      <c r="AH27" s="75"/>
      <c r="AI27" s="74">
        <v>146</v>
      </c>
      <c r="AJ27" s="74"/>
      <c r="AK27" s="74"/>
      <c r="AL27" s="75"/>
      <c r="AM27" s="69">
        <f>AE27+AI27</f>
        <v>324</v>
      </c>
      <c r="AN27" s="69"/>
      <c r="AO27" s="69"/>
      <c r="AP27" s="69"/>
      <c r="AR27" s="3"/>
    </row>
    <row r="28" spans="2:47" s="4" customFormat="1" ht="22.5" customHeight="1">
      <c r="B28" s="70" t="s">
        <v>47</v>
      </c>
      <c r="C28" s="71"/>
      <c r="D28" s="71"/>
      <c r="E28" s="72"/>
      <c r="F28" s="73">
        <v>62</v>
      </c>
      <c r="G28" s="74"/>
      <c r="H28" s="75"/>
      <c r="I28" s="73">
        <v>58</v>
      </c>
      <c r="J28" s="74"/>
      <c r="K28" s="75"/>
      <c r="L28" s="73">
        <v>70</v>
      </c>
      <c r="M28" s="74"/>
      <c r="N28" s="75"/>
      <c r="O28" s="73">
        <f>I28+L28</f>
        <v>128</v>
      </c>
      <c r="P28" s="74"/>
      <c r="Q28" s="74"/>
      <c r="R28" s="75"/>
      <c r="S28" s="70" t="s">
        <v>48</v>
      </c>
      <c r="T28" s="71"/>
      <c r="U28" s="71"/>
      <c r="V28" s="71"/>
      <c r="W28" s="71"/>
      <c r="X28" s="71"/>
      <c r="Y28" s="71"/>
      <c r="Z28" s="72"/>
      <c r="AA28" s="73">
        <v>234</v>
      </c>
      <c r="AB28" s="74"/>
      <c r="AC28" s="74"/>
      <c r="AD28" s="75"/>
      <c r="AE28" s="73">
        <v>208</v>
      </c>
      <c r="AF28" s="74"/>
      <c r="AG28" s="74"/>
      <c r="AH28" s="75"/>
      <c r="AI28" s="74">
        <v>236</v>
      </c>
      <c r="AJ28" s="74"/>
      <c r="AK28" s="74"/>
      <c r="AL28" s="75"/>
      <c r="AM28" s="69">
        <f>AE28+AI28</f>
        <v>444</v>
      </c>
      <c r="AN28" s="69"/>
      <c r="AO28" s="69"/>
      <c r="AP28" s="69"/>
      <c r="AR28" s="58"/>
      <c r="AS28" s="58" t="s">
        <v>49</v>
      </c>
      <c r="AT28" s="58" t="s">
        <v>50</v>
      </c>
      <c r="AU28" s="58" t="s">
        <v>51</v>
      </c>
    </row>
    <row r="29" spans="2:47" s="4" customFormat="1" ht="22.5" customHeight="1">
      <c r="B29" s="70" t="s">
        <v>52</v>
      </c>
      <c r="C29" s="71"/>
      <c r="D29" s="71"/>
      <c r="E29" s="72"/>
      <c r="F29" s="73">
        <v>85</v>
      </c>
      <c r="G29" s="74"/>
      <c r="H29" s="75"/>
      <c r="I29" s="73">
        <v>78</v>
      </c>
      <c r="J29" s="74"/>
      <c r="K29" s="75"/>
      <c r="L29" s="73">
        <v>102</v>
      </c>
      <c r="M29" s="74"/>
      <c r="N29" s="75"/>
      <c r="O29" s="73">
        <f>I29+L29</f>
        <v>180</v>
      </c>
      <c r="P29" s="74"/>
      <c r="Q29" s="74"/>
      <c r="R29" s="75"/>
      <c r="S29" s="70" t="s">
        <v>53</v>
      </c>
      <c r="T29" s="71"/>
      <c r="U29" s="71"/>
      <c r="V29" s="71"/>
      <c r="W29" s="71"/>
      <c r="X29" s="71"/>
      <c r="Y29" s="71"/>
      <c r="Z29" s="72"/>
      <c r="AA29" s="73">
        <v>215</v>
      </c>
      <c r="AB29" s="74"/>
      <c r="AC29" s="74"/>
      <c r="AD29" s="75"/>
      <c r="AE29" s="73">
        <v>241</v>
      </c>
      <c r="AF29" s="74"/>
      <c r="AG29" s="74"/>
      <c r="AH29" s="75"/>
      <c r="AI29" s="74">
        <v>181</v>
      </c>
      <c r="AJ29" s="74"/>
      <c r="AK29" s="74"/>
      <c r="AL29" s="75"/>
      <c r="AM29" s="69">
        <f>AE29+AI29</f>
        <v>422</v>
      </c>
      <c r="AN29" s="69"/>
      <c r="AO29" s="69"/>
      <c r="AP29" s="69"/>
      <c r="AR29" s="58" t="s">
        <v>1</v>
      </c>
      <c r="AS29" s="5">
        <f>AE31</f>
        <v>12845</v>
      </c>
      <c r="AT29" s="5">
        <v>4269</v>
      </c>
      <c r="AU29" s="6">
        <f>IF(OR(AS29=0,AT29=0),"",ROUNDDOWN(AT29/AS29,4))</f>
        <v>0.33229999999999998</v>
      </c>
    </row>
    <row r="30" spans="2:47" s="4" customFormat="1" ht="22.5" customHeight="1">
      <c r="B30" s="70" t="s">
        <v>54</v>
      </c>
      <c r="C30" s="71"/>
      <c r="D30" s="71"/>
      <c r="E30" s="72"/>
      <c r="F30" s="73">
        <v>1500</v>
      </c>
      <c r="G30" s="74"/>
      <c r="H30" s="75"/>
      <c r="I30" s="73">
        <v>1620</v>
      </c>
      <c r="J30" s="74"/>
      <c r="K30" s="75"/>
      <c r="L30" s="73">
        <v>1743</v>
      </c>
      <c r="M30" s="74"/>
      <c r="N30" s="75"/>
      <c r="O30" s="73">
        <f>I30+L30</f>
        <v>3363</v>
      </c>
      <c r="P30" s="74"/>
      <c r="Q30" s="74"/>
      <c r="R30" s="75"/>
      <c r="S30" s="70" t="s">
        <v>55</v>
      </c>
      <c r="T30" s="71"/>
      <c r="U30" s="71"/>
      <c r="V30" s="71"/>
      <c r="W30" s="71"/>
      <c r="X30" s="71"/>
      <c r="Y30" s="71"/>
      <c r="Z30" s="72"/>
      <c r="AA30" s="73">
        <v>42</v>
      </c>
      <c r="AB30" s="74"/>
      <c r="AC30" s="74"/>
      <c r="AD30" s="75"/>
      <c r="AE30" s="73">
        <v>45</v>
      </c>
      <c r="AF30" s="74"/>
      <c r="AG30" s="74"/>
      <c r="AH30" s="75"/>
      <c r="AI30" s="74">
        <v>47</v>
      </c>
      <c r="AJ30" s="74"/>
      <c r="AK30" s="74"/>
      <c r="AL30" s="75"/>
      <c r="AM30" s="69">
        <f>AE30+AI30</f>
        <v>92</v>
      </c>
      <c r="AN30" s="69"/>
      <c r="AO30" s="69"/>
      <c r="AP30" s="69"/>
      <c r="AR30" s="58" t="s">
        <v>3</v>
      </c>
      <c r="AS30" s="5">
        <f>AI31</f>
        <v>14154</v>
      </c>
      <c r="AT30" s="5">
        <v>5881</v>
      </c>
      <c r="AU30" s="6">
        <f>IF(OR(AS30=0,AT30=0),"",ROUNDDOWN(AT30/AS30,4))</f>
        <v>0.41549999999999998</v>
      </c>
    </row>
    <row r="31" spans="2:47" s="4" customFormat="1" ht="22.5" customHeight="1">
      <c r="B31" s="70" t="s">
        <v>56</v>
      </c>
      <c r="C31" s="71"/>
      <c r="D31" s="71"/>
      <c r="E31" s="72"/>
      <c r="F31" s="73">
        <v>557</v>
      </c>
      <c r="G31" s="74"/>
      <c r="H31" s="75"/>
      <c r="I31" s="73">
        <v>604</v>
      </c>
      <c r="J31" s="74"/>
      <c r="K31" s="75"/>
      <c r="L31" s="73">
        <v>659</v>
      </c>
      <c r="M31" s="74"/>
      <c r="N31" s="75"/>
      <c r="O31" s="73">
        <f>I31+L31</f>
        <v>1263</v>
      </c>
      <c r="P31" s="74"/>
      <c r="Q31" s="74"/>
      <c r="R31" s="75"/>
      <c r="S31" s="70" t="s">
        <v>57</v>
      </c>
      <c r="T31" s="71"/>
      <c r="U31" s="71"/>
      <c r="V31" s="71"/>
      <c r="W31" s="71"/>
      <c r="X31" s="71"/>
      <c r="Y31" s="71"/>
      <c r="Z31" s="72"/>
      <c r="AA31" s="77">
        <f>SUM(F8:H32,AA8:AD30)</f>
        <v>12624</v>
      </c>
      <c r="AB31" s="74"/>
      <c r="AC31" s="74"/>
      <c r="AD31" s="75"/>
      <c r="AE31" s="73">
        <f>SUM(I8:K32,AE8:AH30)</f>
        <v>12845</v>
      </c>
      <c r="AF31" s="74"/>
      <c r="AG31" s="74"/>
      <c r="AH31" s="75"/>
      <c r="AI31" s="73">
        <f>SUM(L8:N32,AI8:AL30)</f>
        <v>14154</v>
      </c>
      <c r="AJ31" s="74"/>
      <c r="AK31" s="74"/>
      <c r="AL31" s="75"/>
      <c r="AM31" s="69">
        <f>AE31+AI31</f>
        <v>26999</v>
      </c>
      <c r="AN31" s="69"/>
      <c r="AO31" s="69"/>
      <c r="AP31" s="69"/>
      <c r="AR31" s="58" t="s">
        <v>4</v>
      </c>
      <c r="AS31" s="5">
        <f>AM31</f>
        <v>26999</v>
      </c>
      <c r="AT31" s="5">
        <f>AT29+AT30</f>
        <v>10150</v>
      </c>
      <c r="AU31" s="6">
        <f>IF(OR(AS31=0,AT31=0),"",ROUNDDOWN(AT31/AS31,4))</f>
        <v>0.37590000000000001</v>
      </c>
    </row>
    <row r="32" spans="2:47" s="4" customFormat="1" ht="22.5" customHeight="1">
      <c r="B32" s="62" t="s">
        <v>58</v>
      </c>
      <c r="C32" s="63"/>
      <c r="D32" s="63"/>
      <c r="E32" s="64"/>
      <c r="F32" s="65">
        <v>458</v>
      </c>
      <c r="G32" s="66"/>
      <c r="H32" s="67"/>
      <c r="I32" s="65">
        <v>460</v>
      </c>
      <c r="J32" s="66"/>
      <c r="K32" s="67"/>
      <c r="L32" s="65">
        <v>495</v>
      </c>
      <c r="M32" s="66"/>
      <c r="N32" s="67"/>
      <c r="O32" s="65">
        <f>I32+L32</f>
        <v>955</v>
      </c>
      <c r="P32" s="66"/>
      <c r="Q32" s="66"/>
      <c r="R32" s="67"/>
      <c r="S32" s="62"/>
      <c r="T32" s="63"/>
      <c r="U32" s="63"/>
      <c r="V32" s="63"/>
      <c r="W32" s="63"/>
      <c r="X32" s="63"/>
      <c r="Y32" s="63"/>
      <c r="Z32" s="64"/>
      <c r="AA32" s="65"/>
      <c r="AB32" s="66"/>
      <c r="AC32" s="66"/>
      <c r="AD32" s="67"/>
      <c r="AE32" s="65"/>
      <c r="AF32" s="66"/>
      <c r="AG32" s="66"/>
      <c r="AH32" s="67"/>
      <c r="AI32" s="68"/>
      <c r="AJ32" s="68"/>
      <c r="AK32" s="68"/>
      <c r="AL32" s="68"/>
      <c r="AM32" s="68"/>
      <c r="AN32" s="68"/>
      <c r="AO32" s="68"/>
      <c r="AP32" s="68"/>
      <c r="AR32" s="3"/>
    </row>
    <row r="33" spans="3:39" ht="15.75" customHeight="1"/>
    <row r="34" spans="3:39" ht="18.75" customHeight="1">
      <c r="D34" s="56" t="s">
        <v>59</v>
      </c>
      <c r="E34" s="76">
        <f>AM31-[1]Ｈ28.2!AM31</f>
        <v>-144</v>
      </c>
      <c r="F34" s="76"/>
      <c r="G34" s="1" t="s">
        <v>2</v>
      </c>
      <c r="L34" s="1" t="s">
        <v>60</v>
      </c>
      <c r="O34" s="59">
        <f>+AM31-27554</f>
        <v>-555</v>
      </c>
      <c r="P34" s="59"/>
      <c r="Q34" s="59"/>
      <c r="R34" s="59"/>
      <c r="S34" s="1" t="s">
        <v>2</v>
      </c>
      <c r="AG34" s="56" t="s">
        <v>61</v>
      </c>
      <c r="AH34" s="60">
        <f>AT31</f>
        <v>10150</v>
      </c>
      <c r="AI34" s="60"/>
      <c r="AJ34" s="60"/>
      <c r="AK34" s="60"/>
      <c r="AL34" s="60"/>
      <c r="AM34" s="1" t="s">
        <v>2</v>
      </c>
    </row>
    <row r="35" spans="3:39" ht="6" customHeight="1"/>
    <row r="36" spans="3:39" ht="18.75" customHeight="1">
      <c r="D36" s="56" t="s">
        <v>59</v>
      </c>
      <c r="E36" s="59">
        <f>AA31-[1]Ｈ28.2!AA31</f>
        <v>-12</v>
      </c>
      <c r="F36" s="59"/>
      <c r="G36" s="1" t="s">
        <v>62</v>
      </c>
      <c r="L36" s="1" t="s">
        <v>60</v>
      </c>
      <c r="O36" s="59">
        <f>+AA31-12712</f>
        <v>-88</v>
      </c>
      <c r="P36" s="59"/>
      <c r="Q36" s="59"/>
      <c r="R36" s="59"/>
      <c r="S36" s="1" t="s">
        <v>62</v>
      </c>
      <c r="Y36" s="1" t="s">
        <v>108</v>
      </c>
      <c r="AG36" s="56" t="s">
        <v>1</v>
      </c>
      <c r="AH36" s="60">
        <f>AT29</f>
        <v>4269</v>
      </c>
      <c r="AI36" s="60"/>
      <c r="AJ36" s="60"/>
      <c r="AK36" s="60"/>
      <c r="AL36" s="60"/>
      <c r="AM36" s="1" t="s">
        <v>2</v>
      </c>
    </row>
    <row r="37" spans="3:39" ht="6" customHeight="1">
      <c r="AG37" s="56"/>
    </row>
    <row r="38" spans="3:39" ht="18.75" customHeight="1">
      <c r="C38" s="57" t="s">
        <v>65</v>
      </c>
      <c r="AG38" s="56" t="s">
        <v>3</v>
      </c>
      <c r="AH38" s="60">
        <f>AT30</f>
        <v>5881</v>
      </c>
      <c r="AI38" s="60"/>
      <c r="AJ38" s="60"/>
      <c r="AK38" s="60"/>
      <c r="AL38" s="60"/>
      <c r="AM38" s="1" t="s">
        <v>2</v>
      </c>
    </row>
    <row r="39" spans="3:39" ht="6" customHeight="1">
      <c r="AG39" s="56"/>
    </row>
    <row r="40" spans="3:39" ht="18.75" customHeight="1">
      <c r="C40" s="8" t="s">
        <v>66</v>
      </c>
      <c r="AG40" s="56" t="s">
        <v>51</v>
      </c>
      <c r="AH40" s="61">
        <f>IF(OR(AH34=0,AM31=0),"",ROUNDDOWN(AH34/AM31*100,2))</f>
        <v>37.590000000000003</v>
      </c>
      <c r="AI40" s="61"/>
      <c r="AJ40" s="61"/>
      <c r="AK40" s="61"/>
      <c r="AL40" s="61"/>
      <c r="AM40" s="1" t="s">
        <v>107</v>
      </c>
    </row>
    <row r="42" spans="3:39" ht="14.25">
      <c r="C42" s="21" t="s">
        <v>82</v>
      </c>
      <c r="D42" s="22"/>
      <c r="E42" s="22"/>
      <c r="F42" s="93">
        <v>14</v>
      </c>
      <c r="G42" s="93"/>
      <c r="H42" s="93"/>
      <c r="I42" s="22" t="s">
        <v>2</v>
      </c>
      <c r="J42" s="22"/>
      <c r="K42" s="22"/>
      <c r="L42" s="21" t="s">
        <v>83</v>
      </c>
      <c r="M42" s="22"/>
      <c r="N42" s="22"/>
      <c r="O42" s="22"/>
      <c r="P42" s="22"/>
      <c r="Q42" s="93">
        <v>38</v>
      </c>
      <c r="R42" s="93"/>
      <c r="S42" s="93"/>
      <c r="T42" s="93"/>
      <c r="U42" s="22" t="s">
        <v>2</v>
      </c>
      <c r="V42" s="22"/>
    </row>
  </sheetData>
  <mergeCells count="285">
    <mergeCell ref="S32:Z32"/>
    <mergeCell ref="AA32:AD32"/>
    <mergeCell ref="AE32:AH32"/>
    <mergeCell ref="AI32:AL32"/>
    <mergeCell ref="E36:F36"/>
    <mergeCell ref="O36:R36"/>
    <mergeCell ref="AH36:AL36"/>
    <mergeCell ref="AH38:AL38"/>
    <mergeCell ref="AH40:AL40"/>
    <mergeCell ref="F42:H42"/>
    <mergeCell ref="Q42:T42"/>
    <mergeCell ref="F32:H32"/>
    <mergeCell ref="I32:K32"/>
    <mergeCell ref="L32:N32"/>
    <mergeCell ref="O32:R32"/>
    <mergeCell ref="B30:E30"/>
    <mergeCell ref="F30:H30"/>
    <mergeCell ref="I30:K30"/>
    <mergeCell ref="L30:N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M30:AP30"/>
    <mergeCell ref="B31:E31"/>
    <mergeCell ref="F31:H31"/>
    <mergeCell ref="I31:K31"/>
    <mergeCell ref="L31:N31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I26:AL26"/>
    <mergeCell ref="O30:R30"/>
    <mergeCell ref="S30:Z30"/>
    <mergeCell ref="AA30:AD30"/>
    <mergeCell ref="AE30:AH30"/>
    <mergeCell ref="AI30:AL30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0"/>
  <printOptions horizontalCentered="1"/>
  <pageMargins left="0.78740157480314965" right="0.78740157480314965" top="0.98425196850393704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Ｈ27.4</vt:lpstr>
      <vt:lpstr>Ｈ27.5</vt:lpstr>
      <vt:lpstr>Ｈ27.6</vt:lpstr>
      <vt:lpstr>Ｈ27.7</vt:lpstr>
      <vt:lpstr>Ｈ27.8</vt:lpstr>
      <vt:lpstr>Ｈ27.9</vt:lpstr>
      <vt:lpstr>Ｈ27.10</vt:lpstr>
      <vt:lpstr>Ｈ27.11</vt:lpstr>
      <vt:lpstr>Ｈ27.12</vt:lpstr>
      <vt:lpstr>Ｈ28.1</vt:lpstr>
      <vt:lpstr>Ｈ28.2</vt:lpstr>
      <vt:lpstr>Ｈ28.3</vt:lpstr>
      <vt:lpstr>Ｈ27.10!Print_Area</vt:lpstr>
      <vt:lpstr>Ｈ27.11!Print_Area</vt:lpstr>
      <vt:lpstr>Ｈ27.12!Print_Area</vt:lpstr>
      <vt:lpstr>Ｈ27.4!Print_Area</vt:lpstr>
      <vt:lpstr>Ｈ27.5!Print_Area</vt:lpstr>
      <vt:lpstr>Ｈ27.6!Print_Area</vt:lpstr>
      <vt:lpstr>Ｈ27.7!Print_Area</vt:lpstr>
      <vt:lpstr>Ｈ27.8!Print_Area</vt:lpstr>
      <vt:lpstr>Ｈ27.9!Print_Area</vt:lpstr>
      <vt:lpstr>Ｈ28.1!Print_Area</vt:lpstr>
      <vt:lpstr>Ｈ28.2!Print_Area</vt:lpstr>
      <vt:lpstr>Ｈ28.3!Print_Area</vt:lpstr>
    </vt:vector>
  </TitlesOfParts>
  <Company>竹原市　市民生活課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2015-10-02T08:39:08Z</cp:lastPrinted>
  <dcterms:created xsi:type="dcterms:W3CDTF">2006-05-10T06:46:45Z</dcterms:created>
  <dcterms:modified xsi:type="dcterms:W3CDTF">2016-04-04T01:04:21Z</dcterms:modified>
</cp:coreProperties>
</file>